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Kea\Desktop\Website docs\"/>
    </mc:Choice>
  </mc:AlternateContent>
  <bookViews>
    <workbookView xWindow="0" yWindow="0" windowWidth="15360" windowHeight="7755" activeTab="1"/>
  </bookViews>
  <sheets>
    <sheet name="30% BUSINESS &amp; FARM25% RESIDE" sheetId="5" r:id="rId1"/>
    <sheet name="Sheet1" sheetId="6" r:id="rId2"/>
    <sheet name="Sheet2" sheetId="7" r:id="rId3"/>
    <sheet name="Sheet3" sheetId="8" r:id="rId4"/>
  </sheets>
  <externalReferences>
    <externalReference r:id="rId5"/>
  </externalReferences>
  <definedNames>
    <definedName name="_ADJ4">'[1]Template names'!$B$70</definedName>
    <definedName name="Date">[1]Instructions!$X$10</definedName>
    <definedName name="desc">'[1]Template names'!$B$19</definedName>
    <definedName name="Head10">'[1]Template names'!$B$17</definedName>
    <definedName name="Head11">'[1]Template names'!$B$18</definedName>
    <definedName name="Head2">'[1]Template names'!$B$5</definedName>
    <definedName name="head27">'[1]Template names'!$B$21</definedName>
    <definedName name="Head50">'[1]Template names'!$B$45</definedName>
    <definedName name="Head51">'[1]Template names'!$B$46</definedName>
    <definedName name="Head52">'[1]Template names'!$B$47</definedName>
    <definedName name="Head53">'[1]Template names'!$B$48</definedName>
    <definedName name="Head54">'[1]Template names'!$B$49</definedName>
    <definedName name="Head55">'[1]Template names'!$B$50</definedName>
    <definedName name="Head56">'[1]Template names'!$B$51</definedName>
    <definedName name="Head6">'[1]Template names'!$B$13</definedName>
    <definedName name="Head7">'[1]Template names'!$B$14</definedName>
    <definedName name="muni">'[1]Template names'!$B$63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7" i="7"/>
  <c r="G20" i="7"/>
  <c r="G21" i="7"/>
  <c r="G23" i="7"/>
  <c r="G26" i="7"/>
  <c r="G27" i="7"/>
  <c r="G28" i="7"/>
  <c r="G29" i="7"/>
  <c r="G30" i="7"/>
  <c r="G31" i="7"/>
  <c r="G32" i="7"/>
  <c r="G33" i="7"/>
  <c r="G34" i="7"/>
  <c r="G35" i="7"/>
  <c r="G37" i="7"/>
  <c r="G39" i="7"/>
  <c r="G8" i="7"/>
  <c r="G9" i="7"/>
  <c r="G10" i="7"/>
  <c r="G11" i="7"/>
  <c r="G7" i="7"/>
  <c r="F11" i="6"/>
  <c r="F4" i="6"/>
  <c r="F5" i="6"/>
  <c r="F6" i="6"/>
  <c r="F7" i="6"/>
  <c r="F8" i="6"/>
  <c r="F9" i="6"/>
  <c r="F10" i="6"/>
  <c r="F3" i="6"/>
  <c r="J7" i="5" l="1"/>
  <c r="J9" i="5"/>
  <c r="J8" i="5"/>
  <c r="J5" i="5"/>
  <c r="J4" i="5"/>
  <c r="J6" i="5"/>
  <c r="L6" i="5" s="1"/>
  <c r="J3" i="5"/>
  <c r="L2" i="5"/>
  <c r="D2" i="5"/>
  <c r="E2" i="5" s="1"/>
  <c r="G2" i="5" s="1"/>
  <c r="H2" i="5" s="1"/>
  <c r="I16" i="5" l="1"/>
  <c r="E7" i="5"/>
  <c r="G7" i="5" s="1"/>
  <c r="H7" i="5" s="1"/>
  <c r="E4" i="5"/>
  <c r="G4" i="5" s="1"/>
  <c r="H4" i="5" s="1"/>
  <c r="E3" i="5"/>
  <c r="G3" i="5" s="1"/>
  <c r="H3" i="5" s="1"/>
  <c r="E5" i="5"/>
  <c r="G5" i="5" s="1"/>
  <c r="H5" i="5" s="1"/>
  <c r="H16" i="5" l="1"/>
  <c r="G16" i="5"/>
  <c r="L8" i="5" l="1"/>
  <c r="L3" i="5"/>
  <c r="L4" i="5"/>
  <c r="L9" i="5"/>
  <c r="L7" i="5"/>
  <c r="L5" i="5"/>
  <c r="L16" i="5" l="1"/>
  <c r="L17" i="5"/>
</calcChain>
</file>

<file path=xl/sharedStrings.xml><?xml version="1.0" encoding="utf-8"?>
<sst xmlns="http://schemas.openxmlformats.org/spreadsheetml/2006/main" count="177" uniqueCount="118">
  <si>
    <t>Impermisable</t>
  </si>
  <si>
    <t>Ratable</t>
  </si>
  <si>
    <t>Old Value</t>
  </si>
  <si>
    <t>Old Revenue</t>
  </si>
  <si>
    <t>15% increase</t>
  </si>
  <si>
    <t>Tariffs</t>
  </si>
  <si>
    <t>Old Tariff</t>
  </si>
  <si>
    <t>Revenue (15%)</t>
  </si>
  <si>
    <t>New Ratable Value</t>
  </si>
  <si>
    <t>Place Of Worship</t>
  </si>
  <si>
    <t>Notes</t>
  </si>
  <si>
    <t>25% of Residential</t>
  </si>
  <si>
    <t>30% more Than Residential</t>
  </si>
  <si>
    <t>Calculated</t>
  </si>
  <si>
    <t>Agricultural Properties</t>
  </si>
  <si>
    <t>Business/Commercial Properties</t>
  </si>
  <si>
    <t>Industrial Properties</t>
  </si>
  <si>
    <t>Residential Properties</t>
  </si>
  <si>
    <t>Properties Owned By An Organ of State</t>
  </si>
  <si>
    <t>Mining Properties</t>
  </si>
  <si>
    <t>Properties Owned By Public Benefit Organisations</t>
  </si>
  <si>
    <t>Public Service Infrastructure</t>
  </si>
  <si>
    <t>Vacant Land</t>
  </si>
  <si>
    <t>Ref No</t>
  </si>
  <si>
    <t>Category</t>
  </si>
  <si>
    <t>Rate per Rand 202021 Original Budget</t>
  </si>
  <si>
    <t>Rate per Rand 2020/21 Special Adjustment Budget</t>
  </si>
  <si>
    <t>Variance (2020/21 Original vs Special Adjustment budgets</t>
  </si>
  <si>
    <t xml:space="preserve"> </t>
  </si>
  <si>
    <t>Variance %</t>
  </si>
  <si>
    <t>Expenditure By Type</t>
  </si>
  <si>
    <t>Employee related costs</t>
  </si>
  <si>
    <t>Remuneration of councillors</t>
  </si>
  <si>
    <t>Debt impairment</t>
  </si>
  <si>
    <t>Depreciation &amp; asset impairment</t>
  </si>
  <si>
    <t>Finance charges</t>
  </si>
  <si>
    <t>Bulk purchases</t>
  </si>
  <si>
    <t>Other materials</t>
  </si>
  <si>
    <t>Contracted services</t>
  </si>
  <si>
    <t>Transfers and subsidies</t>
  </si>
  <si>
    <t>Other expenditure</t>
  </si>
  <si>
    <t>Losses</t>
  </si>
  <si>
    <t>Total Expenditure</t>
  </si>
  <si>
    <t>R thousands</t>
  </si>
  <si>
    <t>A</t>
  </si>
  <si>
    <t>G</t>
  </si>
  <si>
    <t>H</t>
  </si>
  <si>
    <t>Revenue By Source</t>
  </si>
  <si>
    <t>Property rates</t>
  </si>
  <si>
    <t>Service charges - electricity revenue</t>
  </si>
  <si>
    <t>Service charges - water revenue</t>
  </si>
  <si>
    <t>Service charges - sanitation revenue</t>
  </si>
  <si>
    <t>Service charges - refuse revenue</t>
  </si>
  <si>
    <t>Rental of facilities and equipment</t>
  </si>
  <si>
    <t>Interest earned - external investments</t>
  </si>
  <si>
    <t>Interest earned - outstanding debtors</t>
  </si>
  <si>
    <t>Dividends received</t>
  </si>
  <si>
    <t>Fines, penalties and forfeits</t>
  </si>
  <si>
    <t>Licences and permits</t>
  </si>
  <si>
    <t>Agency services</t>
  </si>
  <si>
    <t>Other revenue</t>
  </si>
  <si>
    <t>Gains</t>
  </si>
  <si>
    <t>Total Revenue (excluding capital transfers and contributions)</t>
  </si>
  <si>
    <t>NC094 Phokwane - Table B4 Adjustments Budget Financial Performance (revenue and expenditure) - 14/10/2020</t>
  </si>
  <si>
    <t>Description</t>
  </si>
  <si>
    <t>Budget Year 2020/21</t>
  </si>
  <si>
    <t>Budget Year +1 2021/22</t>
  </si>
  <si>
    <t>Budget Year +2 2022/23</t>
  </si>
  <si>
    <t>Original Budget</t>
  </si>
  <si>
    <t>Total Adjusts.</t>
  </si>
  <si>
    <t>Adjusted Budget</t>
  </si>
  <si>
    <t>Surplus/(Deficit)</t>
  </si>
  <si>
    <t>WATER:</t>
  </si>
  <si>
    <t>2019/2020</t>
  </si>
  <si>
    <t>WATER:  @10%</t>
  </si>
  <si>
    <t>2020/2021</t>
  </si>
  <si>
    <t>Residential      0-6kl</t>
  </si>
  <si>
    <t>R9.19</t>
  </si>
  <si>
    <t>Residential             0-6kl</t>
  </si>
  <si>
    <t>R10.11</t>
  </si>
  <si>
    <t xml:space="preserve">                         6-10kl</t>
  </si>
  <si>
    <t>R14.03</t>
  </si>
  <si>
    <t xml:space="preserve">                                 6-10kl</t>
  </si>
  <si>
    <t>R15.43</t>
  </si>
  <si>
    <t xml:space="preserve">                         10-50kl</t>
  </si>
  <si>
    <t>R16.11</t>
  </si>
  <si>
    <t xml:space="preserve">                                 10-50kl</t>
  </si>
  <si>
    <t>R17.72</t>
  </si>
  <si>
    <t xml:space="preserve">                         50-100kl</t>
  </si>
  <si>
    <t>R18.81</t>
  </si>
  <si>
    <t xml:space="preserve">                                 50-100kl</t>
  </si>
  <si>
    <t>R20.69</t>
  </si>
  <si>
    <t xml:space="preserve">                         100kl&gt;</t>
  </si>
  <si>
    <t>R22.47</t>
  </si>
  <si>
    <t xml:space="preserve">                                 100kl&gt;</t>
  </si>
  <si>
    <t>R24.78</t>
  </si>
  <si>
    <t>Commercial    0-6kl</t>
  </si>
  <si>
    <t>Commercial:           0-6kl</t>
  </si>
  <si>
    <t xml:space="preserve">                        6-10kl</t>
  </si>
  <si>
    <t xml:space="preserve">                        10-50kl</t>
  </si>
  <si>
    <t xml:space="preserve">                        50-100kl</t>
  </si>
  <si>
    <t xml:space="preserve">                        100kl&gt;</t>
  </si>
  <si>
    <t>R23.91</t>
  </si>
  <si>
    <t>R26.30</t>
  </si>
  <si>
    <t xml:space="preserve">Schools and sport clubs:  0-6kl                                 </t>
  </si>
  <si>
    <t>Schools and sport clubs:    0-6kl</t>
  </si>
  <si>
    <t xml:space="preserve">                                           6-10kl</t>
  </si>
  <si>
    <t xml:space="preserve">                                            6-10kl</t>
  </si>
  <si>
    <t xml:space="preserve">                                           10-50kl</t>
  </si>
  <si>
    <t xml:space="preserve">                                            10-50kl</t>
  </si>
  <si>
    <t xml:space="preserve">                                          50-100kl</t>
  </si>
  <si>
    <t xml:space="preserve">                                            50-100kl</t>
  </si>
  <si>
    <t xml:space="preserve">                                          100kl&gt;</t>
  </si>
  <si>
    <t xml:space="preserve">                                            100kl&gt;</t>
  </si>
  <si>
    <t xml:space="preserve">CHURCHES AND NGO’S:   0-6kl                            </t>
  </si>
  <si>
    <t xml:space="preserve">CHURCHES AND NGO’S:   0-6kl                        </t>
  </si>
  <si>
    <t xml:space="preserve">                                          6-10kl</t>
  </si>
  <si>
    <t xml:space="preserve">                                          10-50kl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</si>
</sst>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.00000000_ ;_ * \-#,##0.00000000_ ;_ * &quot;-&quot;??_ ;_ @_ "/>
    <numFmt numFmtId="166" formatCode="0.00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2" fillId="0" borderId="0" xfId="1" applyFont="1"/>
    <xf numFmtId="2" fontId="0" fillId="0" borderId="0" xfId="0" applyNumberFormat="1"/>
    <xf numFmtId="165" fontId="2" fillId="0" borderId="0" xfId="1" applyNumberFormat="1" applyFont="1"/>
    <xf numFmtId="165" fontId="0" fillId="0" borderId="0" xfId="1" applyNumberFormat="1" applyFont="1"/>
    <xf numFmtId="0" fontId="0" fillId="0" borderId="0" xfId="0" applyFont="1"/>
    <xf numFmtId="164" fontId="1" fillId="0" borderId="0" xfId="1" applyFont="1"/>
    <xf numFmtId="164" fontId="0" fillId="0" borderId="0" xfId="0" applyNumberFormat="1" applyFont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4" xfId="0" applyFont="1" applyBorder="1"/>
    <xf numFmtId="0" fontId="0" fillId="0" borderId="4" xfId="0" applyBorder="1"/>
    <xf numFmtId="166" fontId="4" fillId="0" borderId="4" xfId="0" applyNumberFormat="1" applyFont="1" applyBorder="1" applyAlignment="1">
      <alignment horizontal="right"/>
    </xf>
    <xf numFmtId="10" fontId="0" fillId="0" borderId="0" xfId="2" applyNumberFormat="1" applyFont="1"/>
    <xf numFmtId="0" fontId="3" fillId="0" borderId="7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10" fontId="0" fillId="0" borderId="4" xfId="2" applyNumberFormat="1" applyFont="1" applyBorder="1"/>
    <xf numFmtId="167" fontId="0" fillId="0" borderId="8" xfId="1" applyNumberFormat="1" applyFont="1" applyBorder="1"/>
    <xf numFmtId="167" fontId="0" fillId="0" borderId="0" xfId="1" applyNumberFormat="1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son/AppData/Local/Microsoft/Windows/Temporary%20Internet%20Files/Content.Outlook/08J0UUXV/B%20Schedule%20-%20mSCOA%20Ver%206%204%20-%2011%20Dec%202019_202021_20201014_164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B1-Sum"/>
      <sheetName val="B2-FinPerf SC"/>
      <sheetName val="B2B"/>
      <sheetName val="B3-FinPerf V"/>
      <sheetName val="B3B"/>
      <sheetName val="B4-FinPerf RE"/>
      <sheetName val="B5-Capex"/>
      <sheetName val="B5B"/>
      <sheetName val="B6-FinPos"/>
      <sheetName val="B7-CFlow"/>
      <sheetName val="B8-ResRecon"/>
      <sheetName val="B9-Asset"/>
      <sheetName val="B10-SerDel"/>
      <sheetName val="SB1"/>
      <sheetName val="SB2"/>
      <sheetName val="SB3"/>
      <sheetName val="SB4"/>
      <sheetName val="SB5"/>
      <sheetName val="SB6"/>
      <sheetName val="SB7"/>
      <sheetName val="SB8"/>
      <sheetName val="SB9"/>
      <sheetName val="SB10"/>
      <sheetName val="SB11"/>
      <sheetName val="SB12"/>
      <sheetName val="SB13"/>
      <sheetName val="SB14"/>
      <sheetName val="SB15"/>
      <sheetName val="SB16"/>
      <sheetName val="SB17"/>
      <sheetName val="SB18a"/>
      <sheetName val="SB18b"/>
      <sheetName val="SB18c"/>
      <sheetName val="SB18d"/>
      <sheetName val="SB18e"/>
      <sheetName val="SB19"/>
      <sheetName val="SB20"/>
    </sheetNames>
    <sheetDataSet>
      <sheetData sheetId="0"/>
      <sheetData sheetId="1">
        <row r="10">
          <cell r="X10" t="str">
            <v>14/10/2020</v>
          </cell>
        </row>
      </sheetData>
      <sheetData sheetId="2">
        <row r="5">
          <cell r="B5" t="str">
            <v>Budget Year 2020/21</v>
          </cell>
        </row>
        <row r="13">
          <cell r="B13" t="str">
            <v>Original Budget</v>
          </cell>
        </row>
        <row r="14">
          <cell r="B14" t="str">
            <v>Adjusted Budget</v>
          </cell>
        </row>
        <row r="17">
          <cell r="B17" t="str">
            <v>Budget Year +1 2021/22</v>
          </cell>
        </row>
        <row r="18">
          <cell r="B18" t="str">
            <v>Budget Year +2 2022/23</v>
          </cell>
        </row>
        <row r="19">
          <cell r="B19" t="str">
            <v>Description</v>
          </cell>
        </row>
        <row r="21">
          <cell r="B21" t="str">
            <v>Ref</v>
          </cell>
        </row>
        <row r="45">
          <cell r="B45" t="str">
            <v>Other Adjusts.</v>
          </cell>
        </row>
        <row r="46">
          <cell r="B46" t="str">
            <v>Accum. Funds</v>
          </cell>
        </row>
        <row r="47">
          <cell r="B47" t="str">
            <v>Multi-year capital</v>
          </cell>
        </row>
        <row r="48">
          <cell r="B48" t="str">
            <v>Unfore. Unavoid.</v>
          </cell>
        </row>
        <row r="49">
          <cell r="B49" t="str">
            <v>Prior Adjusted</v>
          </cell>
        </row>
        <row r="50">
          <cell r="B50" t="str">
            <v>Nat. or Prov. Govt</v>
          </cell>
        </row>
        <row r="51">
          <cell r="B51" t="str">
            <v>Total Adjusts.</v>
          </cell>
        </row>
        <row r="63">
          <cell r="B63" t="str">
            <v>NC094 Phokwane</v>
          </cell>
        </row>
        <row r="70">
          <cell r="B70" t="str">
            <v>Table B4 Adjustments Budget Financial Performance (revenue and expenditure)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25.7109375" bestFit="1" customWidth="1"/>
    <col min="2" max="2" width="17.42578125" bestFit="1" customWidth="1"/>
    <col min="3" max="3" width="14.42578125" bestFit="1" customWidth="1"/>
    <col min="4" max="4" width="15.7109375" bestFit="1" customWidth="1"/>
    <col min="5" max="5" width="17" bestFit="1" customWidth="1"/>
    <col min="6" max="6" width="10.7109375" bestFit="1" customWidth="1"/>
    <col min="7" max="8" width="14.7109375" bestFit="1" customWidth="1"/>
    <col min="9" max="9" width="19.140625" bestFit="1" customWidth="1"/>
    <col min="10" max="10" width="12.28515625" style="8" bestFit="1" customWidth="1"/>
    <col min="12" max="12" width="15.5703125" bestFit="1" customWidth="1"/>
    <col min="13" max="13" width="25.28515625" bestFit="1" customWidth="1"/>
  </cols>
  <sheetData>
    <row r="1" spans="1:13" x14ac:dyDescent="0.25">
      <c r="B1" s="5" t="s">
        <v>2</v>
      </c>
      <c r="C1" s="5" t="s">
        <v>0</v>
      </c>
      <c r="D1" s="4"/>
      <c r="E1" s="5" t="s">
        <v>1</v>
      </c>
      <c r="F1" s="5" t="s">
        <v>6</v>
      </c>
      <c r="G1" s="4" t="s">
        <v>3</v>
      </c>
      <c r="H1" s="4" t="s">
        <v>4</v>
      </c>
      <c r="I1" s="5" t="s">
        <v>8</v>
      </c>
      <c r="J1" s="7" t="s">
        <v>5</v>
      </c>
      <c r="K1" s="4"/>
      <c r="L1" s="5" t="s">
        <v>7</v>
      </c>
      <c r="M1" s="4" t="s">
        <v>10</v>
      </c>
    </row>
    <row r="2" spans="1:13" s="4" customFormat="1" x14ac:dyDescent="0.25">
      <c r="A2" s="4" t="s">
        <v>17</v>
      </c>
      <c r="B2" s="5">
        <v>1117994656</v>
      </c>
      <c r="C2" s="5">
        <v>30000</v>
      </c>
      <c r="D2" s="3">
        <f>9515*C2</f>
        <v>285450000</v>
      </c>
      <c r="E2" s="5">
        <f t="shared" ref="E2" si="0">SUM(B2-D2)</f>
        <v>832544656</v>
      </c>
      <c r="F2" s="4">
        <v>1.5582E-2</v>
      </c>
      <c r="G2" s="3">
        <f>E2*F2</f>
        <v>12972710.829792</v>
      </c>
      <c r="H2" s="3">
        <f>G2+(0.15*G2)</f>
        <v>14918617.4542608</v>
      </c>
      <c r="I2" s="5">
        <v>1380977000</v>
      </c>
      <c r="J2" s="7">
        <v>7.93256E-3</v>
      </c>
      <c r="L2" s="5">
        <f t="shared" ref="L2" si="1">J2*I2</f>
        <v>10954682.911119999</v>
      </c>
      <c r="M2" t="s">
        <v>13</v>
      </c>
    </row>
    <row r="3" spans="1:13" x14ac:dyDescent="0.25">
      <c r="A3" t="s">
        <v>15</v>
      </c>
      <c r="B3" s="1">
        <v>523800601</v>
      </c>
      <c r="C3" s="1"/>
      <c r="E3" s="1">
        <f t="shared" ref="E3:E4" si="2">SUM(B3-D3)</f>
        <v>523800601</v>
      </c>
      <c r="F3">
        <v>1.6659500000000001E-2</v>
      </c>
      <c r="G3" s="2">
        <f>E3*F3</f>
        <v>8726256.1123594996</v>
      </c>
      <c r="H3" s="2">
        <f>G3+(0.15*G3)</f>
        <v>10035194.529213425</v>
      </c>
      <c r="I3" s="1">
        <v>786789000</v>
      </c>
      <c r="J3" s="8">
        <f>SUM($J$2*1.3)</f>
        <v>1.0312328000000001E-2</v>
      </c>
      <c r="L3" s="1">
        <f>J3*I3</f>
        <v>8113626.2347920006</v>
      </c>
      <c r="M3" t="s">
        <v>12</v>
      </c>
    </row>
    <row r="4" spans="1:13" x14ac:dyDescent="0.25">
      <c r="A4" t="s">
        <v>16</v>
      </c>
      <c r="B4" s="10">
        <v>56340000</v>
      </c>
      <c r="C4" s="10"/>
      <c r="D4" s="9"/>
      <c r="E4" s="10">
        <f t="shared" si="2"/>
        <v>56340000</v>
      </c>
      <c r="F4" s="9">
        <v>1.6659500000000001E-2</v>
      </c>
      <c r="G4" s="11">
        <f>E4*F4</f>
        <v>938596.23</v>
      </c>
      <c r="H4" s="11">
        <f>G4+(0.15*G4)</f>
        <v>1079385.6645</v>
      </c>
      <c r="I4" s="10">
        <v>238930000</v>
      </c>
      <c r="J4" s="8">
        <f t="shared" ref="J4:J6" si="3">SUM($J$2*1.3)</f>
        <v>1.0312328000000001E-2</v>
      </c>
      <c r="K4" s="9"/>
      <c r="L4" s="10">
        <f t="shared" ref="L4" si="4">J4*I4</f>
        <v>2463924.5290400004</v>
      </c>
      <c r="M4" s="9" t="s">
        <v>12</v>
      </c>
    </row>
    <row r="5" spans="1:13" x14ac:dyDescent="0.25">
      <c r="A5" t="s">
        <v>14</v>
      </c>
      <c r="B5" s="1">
        <v>1038714000</v>
      </c>
      <c r="C5" s="1"/>
      <c r="E5" s="1">
        <f>SUM(B5-D5)</f>
        <v>1038714000</v>
      </c>
      <c r="F5">
        <v>3.6380000000000002E-3</v>
      </c>
      <c r="G5" s="2">
        <f>E5*F5</f>
        <v>3778841.5320000001</v>
      </c>
      <c r="H5" s="2">
        <f>G5+(0.15*G5)</f>
        <v>4345667.7618000004</v>
      </c>
      <c r="I5" s="1">
        <v>6559320000</v>
      </c>
      <c r="J5" s="8">
        <f>SUM($J$2*0.25)</f>
        <v>1.98314E-3</v>
      </c>
      <c r="L5" s="1">
        <f>J5*I5</f>
        <v>13008049.864800001</v>
      </c>
      <c r="M5" t="s">
        <v>11</v>
      </c>
    </row>
    <row r="6" spans="1:13" x14ac:dyDescent="0.25">
      <c r="A6" t="s">
        <v>19</v>
      </c>
      <c r="B6" s="1"/>
      <c r="C6" s="1"/>
      <c r="E6" s="1"/>
      <c r="I6" s="1">
        <v>250000</v>
      </c>
      <c r="J6" s="8">
        <f t="shared" si="3"/>
        <v>1.0312328000000001E-2</v>
      </c>
      <c r="L6" s="1">
        <f>J6*I6</f>
        <v>2578.0820000000003</v>
      </c>
    </row>
    <row r="7" spans="1:13" x14ac:dyDescent="0.25">
      <c r="A7" t="s">
        <v>18</v>
      </c>
      <c r="B7" s="1">
        <v>27988901</v>
      </c>
      <c r="C7" s="1"/>
      <c r="E7" s="1">
        <f>SUM(B7-D7)</f>
        <v>27988901</v>
      </c>
      <c r="F7">
        <v>1.6659500000000001E-2</v>
      </c>
      <c r="G7" s="2">
        <f>E7*F7</f>
        <v>466281.09620950004</v>
      </c>
      <c r="H7" s="2">
        <f>G7+(0.15*G7)</f>
        <v>536223.26064092503</v>
      </c>
      <c r="I7" s="1">
        <v>282319000</v>
      </c>
      <c r="J7" s="8">
        <f>SUM($J$2*1.1)</f>
        <v>8.7258160000000008E-3</v>
      </c>
      <c r="L7" s="1">
        <f>J7*I7</f>
        <v>2463463.6473040003</v>
      </c>
    </row>
    <row r="8" spans="1:13" x14ac:dyDescent="0.25">
      <c r="A8" t="s">
        <v>20</v>
      </c>
      <c r="B8" s="1"/>
      <c r="C8" s="1"/>
      <c r="E8" s="1"/>
      <c r="I8" s="1">
        <v>9570000</v>
      </c>
      <c r="J8" s="8">
        <f>SUM($J$2*0.25)</f>
        <v>1.98314E-3</v>
      </c>
      <c r="L8" s="1">
        <f>J8*I8</f>
        <v>18978.649799999999</v>
      </c>
    </row>
    <row r="9" spans="1:13" x14ac:dyDescent="0.25">
      <c r="A9" t="s">
        <v>21</v>
      </c>
      <c r="B9" s="1"/>
      <c r="C9" s="1"/>
      <c r="E9" s="1"/>
      <c r="I9" s="1">
        <v>24604300</v>
      </c>
      <c r="J9" s="8">
        <f>SUM($J$2*0.25)</f>
        <v>1.98314E-3</v>
      </c>
      <c r="L9" s="1">
        <f>J9*I9</f>
        <v>48793.771502000003</v>
      </c>
    </row>
    <row r="10" spans="1:13" x14ac:dyDescent="0.25">
      <c r="A10" t="s">
        <v>9</v>
      </c>
      <c r="B10" s="1"/>
      <c r="C10" s="1"/>
      <c r="E10" s="1"/>
      <c r="I10" s="1">
        <v>63727000</v>
      </c>
      <c r="L10" s="1"/>
    </row>
    <row r="11" spans="1:13" x14ac:dyDescent="0.25">
      <c r="A11" t="s">
        <v>22</v>
      </c>
      <c r="B11" s="1"/>
      <c r="C11" s="1"/>
      <c r="E11" s="1"/>
      <c r="I11" s="1"/>
      <c r="L11" s="1"/>
    </row>
    <row r="12" spans="1:13" x14ac:dyDescent="0.25">
      <c r="B12" s="1"/>
      <c r="C12" s="1"/>
      <c r="E12" s="1"/>
      <c r="I12" s="1"/>
      <c r="L12" s="1"/>
    </row>
    <row r="14" spans="1:13" x14ac:dyDescent="0.25">
      <c r="B14" s="1"/>
      <c r="C14" s="1"/>
      <c r="E14" s="1"/>
      <c r="I14" s="1"/>
      <c r="L14" s="1"/>
    </row>
    <row r="15" spans="1:13" x14ac:dyDescent="0.25">
      <c r="B15" s="1"/>
      <c r="C15" s="1"/>
      <c r="E15" s="1"/>
      <c r="I15" s="1"/>
      <c r="L15" s="1"/>
    </row>
    <row r="16" spans="1:13" x14ac:dyDescent="0.25">
      <c r="B16" s="1"/>
      <c r="C16" s="1"/>
      <c r="E16" s="1"/>
      <c r="G16" s="3">
        <f>SUM(G3:G15)</f>
        <v>13909974.970569</v>
      </c>
      <c r="H16" s="3">
        <f>SUM(H3:H15)</f>
        <v>15996471.21615435</v>
      </c>
      <c r="I16" s="3">
        <f>SUM(I3:I15)</f>
        <v>7965509300</v>
      </c>
      <c r="J16" s="7"/>
      <c r="K16" s="4"/>
      <c r="L16" s="5">
        <f>SUM(L2:L15)</f>
        <v>37074097.690358005</v>
      </c>
    </row>
    <row r="17" spans="7:12" x14ac:dyDescent="0.25">
      <c r="G17" s="1">
        <v>29000000</v>
      </c>
      <c r="L17" s="6">
        <f>L16/G17*100-100</f>
        <v>27.841716173648308</v>
      </c>
    </row>
  </sheetData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2" sqref="A2"/>
    </sheetView>
  </sheetViews>
  <sheetFormatPr defaultRowHeight="15" x14ac:dyDescent="0.25"/>
  <cols>
    <col min="2" max="2" width="46.42578125" bestFit="1" customWidth="1"/>
    <col min="3" max="3" width="10.5703125" bestFit="1" customWidth="1"/>
    <col min="4" max="4" width="14.140625" customWidth="1"/>
    <col min="5" max="5" width="15.85546875" customWidth="1"/>
  </cols>
  <sheetData>
    <row r="1" spans="1:6" ht="15.75" thickBot="1" x14ac:dyDescent="0.3"/>
    <row r="2" spans="1:6" ht="90" x14ac:dyDescent="0.25">
      <c r="A2" s="12" t="s">
        <v>23</v>
      </c>
      <c r="B2" s="13" t="s">
        <v>24</v>
      </c>
      <c r="C2" s="13" t="s">
        <v>25</v>
      </c>
      <c r="D2" s="13" t="s">
        <v>26</v>
      </c>
      <c r="E2" s="18" t="s">
        <v>27</v>
      </c>
      <c r="F2" s="19" t="s">
        <v>29</v>
      </c>
    </row>
    <row r="3" spans="1:6" x14ac:dyDescent="0.25">
      <c r="A3" s="14">
        <v>1</v>
      </c>
      <c r="B3" s="14" t="s">
        <v>17</v>
      </c>
      <c r="C3" s="16">
        <v>1.6E-2</v>
      </c>
      <c r="D3" s="15">
        <v>7.93256E-3</v>
      </c>
      <c r="E3" s="21">
        <v>10954682.911119999</v>
      </c>
      <c r="F3" s="20">
        <f>SUM(D3-C3)/C3</f>
        <v>-0.50421499999999997</v>
      </c>
    </row>
    <row r="4" spans="1:6" x14ac:dyDescent="0.25">
      <c r="A4" s="14">
        <v>2</v>
      </c>
      <c r="B4" s="14" t="s">
        <v>15</v>
      </c>
      <c r="C4" s="16">
        <v>2.8000000000000001E-2</v>
      </c>
      <c r="D4" s="15">
        <v>1.0312328000000001E-2</v>
      </c>
      <c r="E4" s="21">
        <v>8113626.2347920006</v>
      </c>
      <c r="F4" s="20">
        <f t="shared" ref="F4:F11" si="0">SUM(D4-C4)/C4</f>
        <v>-0.63170257142857145</v>
      </c>
    </row>
    <row r="5" spans="1:6" x14ac:dyDescent="0.25">
      <c r="A5" s="14">
        <v>3</v>
      </c>
      <c r="B5" s="14" t="s">
        <v>16</v>
      </c>
      <c r="C5" s="16">
        <v>0.03</v>
      </c>
      <c r="D5" s="15">
        <v>1.0312328000000001E-2</v>
      </c>
      <c r="E5" s="21">
        <v>2463924.5290400004</v>
      </c>
      <c r="F5" s="20">
        <f t="shared" si="0"/>
        <v>-0.6562557333333332</v>
      </c>
    </row>
    <row r="6" spans="1:6" x14ac:dyDescent="0.25">
      <c r="A6" s="14">
        <v>4</v>
      </c>
      <c r="B6" s="14" t="s">
        <v>14</v>
      </c>
      <c r="C6" s="16">
        <v>2.2000000000000001E-3</v>
      </c>
      <c r="D6" s="15">
        <v>1.98314E-3</v>
      </c>
      <c r="E6" s="21">
        <v>13008049.864800001</v>
      </c>
      <c r="F6" s="20">
        <f t="shared" si="0"/>
        <v>-9.8572727272727326E-2</v>
      </c>
    </row>
    <row r="7" spans="1:6" x14ac:dyDescent="0.25">
      <c r="A7" s="14">
        <v>5</v>
      </c>
      <c r="B7" s="14" t="s">
        <v>19</v>
      </c>
      <c r="C7" s="16">
        <v>0.03</v>
      </c>
      <c r="D7" s="15">
        <v>1.0312328000000001E-2</v>
      </c>
      <c r="E7" s="21">
        <v>2578.0820000000003</v>
      </c>
      <c r="F7" s="20">
        <f t="shared" si="0"/>
        <v>-0.6562557333333332</v>
      </c>
    </row>
    <row r="8" spans="1:6" x14ac:dyDescent="0.25">
      <c r="A8" s="14">
        <v>6</v>
      </c>
      <c r="B8" s="14" t="s">
        <v>18</v>
      </c>
      <c r="C8" s="16">
        <v>2.8000000000000001E-2</v>
      </c>
      <c r="D8" s="15">
        <v>8.7258160000000008E-3</v>
      </c>
      <c r="E8" s="21">
        <v>2463463.6473040003</v>
      </c>
      <c r="F8" s="20">
        <f t="shared" si="0"/>
        <v>-0.6883637142857143</v>
      </c>
    </row>
    <row r="9" spans="1:6" x14ac:dyDescent="0.25">
      <c r="A9" s="14">
        <v>7</v>
      </c>
      <c r="B9" s="14" t="s">
        <v>20</v>
      </c>
      <c r="C9" s="16">
        <v>4.0000000000000001E-3</v>
      </c>
      <c r="D9" s="15">
        <v>1.98314E-3</v>
      </c>
      <c r="E9" s="21">
        <v>18978.649799999999</v>
      </c>
      <c r="F9" s="20">
        <f t="shared" si="0"/>
        <v>-0.50421499999999997</v>
      </c>
    </row>
    <row r="10" spans="1:6" x14ac:dyDescent="0.25">
      <c r="A10" s="14">
        <v>8</v>
      </c>
      <c r="B10" s="14" t="s">
        <v>21</v>
      </c>
      <c r="C10" s="16">
        <v>4.0000000000000001E-3</v>
      </c>
      <c r="D10" s="15">
        <v>1.98314E-3</v>
      </c>
      <c r="E10" s="21">
        <v>48793.771502000003</v>
      </c>
      <c r="F10" s="20">
        <f t="shared" si="0"/>
        <v>-0.50421499999999997</v>
      </c>
    </row>
    <row r="11" spans="1:6" x14ac:dyDescent="0.25">
      <c r="A11" s="14">
        <v>9</v>
      </c>
      <c r="B11" s="14" t="s">
        <v>22</v>
      </c>
      <c r="C11" s="16">
        <v>1.6E-2</v>
      </c>
      <c r="D11" s="15">
        <v>7.93256E-3</v>
      </c>
      <c r="E11" s="21"/>
      <c r="F11" s="20">
        <f t="shared" si="0"/>
        <v>-0.50421499999999997</v>
      </c>
    </row>
    <row r="17" spans="5:5" x14ac:dyDescent="0.25">
      <c r="E17">
        <v>37074097.690358005</v>
      </c>
    </row>
    <row r="18" spans="5:5" x14ac:dyDescent="0.25">
      <c r="E18">
        <v>27.841716173648308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4" workbookViewId="0">
      <selection activeCell="C39" sqref="C39:D39"/>
    </sheetView>
  </sheetViews>
  <sheetFormatPr defaultRowHeight="15" x14ac:dyDescent="0.25"/>
  <cols>
    <col min="1" max="1" width="55.5703125" customWidth="1"/>
    <col min="2" max="2" width="16" style="22" customWidth="1"/>
    <col min="3" max="3" width="16.140625" style="22" bestFit="1" customWidth="1"/>
    <col min="4" max="6" width="16.42578125" style="22" bestFit="1" customWidth="1"/>
    <col min="7" max="7" width="9.140625" style="17"/>
  </cols>
  <sheetData>
    <row r="1" spans="1:7" x14ac:dyDescent="0.25">
      <c r="A1" t="s">
        <v>63</v>
      </c>
    </row>
    <row r="2" spans="1:7" x14ac:dyDescent="0.25">
      <c r="A2" t="s">
        <v>64</v>
      </c>
      <c r="B2" s="22" t="s">
        <v>65</v>
      </c>
      <c r="E2" s="22" t="s">
        <v>66</v>
      </c>
      <c r="F2" s="22" t="s">
        <v>67</v>
      </c>
    </row>
    <row r="3" spans="1:7" x14ac:dyDescent="0.25">
      <c r="B3" s="22" t="s">
        <v>68</v>
      </c>
      <c r="C3" s="22" t="s">
        <v>69</v>
      </c>
      <c r="D3" s="22" t="s">
        <v>70</v>
      </c>
      <c r="E3" s="22" t="s">
        <v>70</v>
      </c>
      <c r="F3" s="22" t="s">
        <v>70</v>
      </c>
    </row>
    <row r="4" spans="1:7" x14ac:dyDescent="0.25">
      <c r="C4" s="22">
        <v>9</v>
      </c>
      <c r="D4" s="22">
        <v>10</v>
      </c>
    </row>
    <row r="5" spans="1:7" x14ac:dyDescent="0.25">
      <c r="A5" t="s">
        <v>43</v>
      </c>
      <c r="B5" s="22" t="s">
        <v>44</v>
      </c>
      <c r="C5" s="22" t="s">
        <v>45</v>
      </c>
      <c r="D5" s="22" t="s">
        <v>46</v>
      </c>
    </row>
    <row r="6" spans="1:7" x14ac:dyDescent="0.25">
      <c r="A6" t="s">
        <v>47</v>
      </c>
    </row>
    <row r="7" spans="1:7" x14ac:dyDescent="0.25">
      <c r="A7" t="s">
        <v>48</v>
      </c>
      <c r="B7" s="22">
        <v>59315073</v>
      </c>
      <c r="C7" s="22">
        <v>-22240975</v>
      </c>
      <c r="D7" s="22">
        <v>37074098</v>
      </c>
      <c r="E7" s="22">
        <v>37160017</v>
      </c>
      <c r="F7" s="22">
        <v>38937287</v>
      </c>
      <c r="G7" s="17">
        <f>SUM(D7-B7)/B7</f>
        <v>-0.37496329137114948</v>
      </c>
    </row>
    <row r="8" spans="1:7" x14ac:dyDescent="0.25">
      <c r="A8" t="s">
        <v>49</v>
      </c>
      <c r="B8" s="22">
        <v>106469645</v>
      </c>
      <c r="C8" s="22">
        <v>0</v>
      </c>
      <c r="D8" s="22">
        <v>106469645</v>
      </c>
      <c r="E8" s="22">
        <v>114465100</v>
      </c>
      <c r="F8" s="22">
        <v>119959422</v>
      </c>
      <c r="G8" s="17">
        <f t="shared" ref="G8:G39" si="0">SUM(D8-B8)/B8</f>
        <v>0</v>
      </c>
    </row>
    <row r="9" spans="1:7" x14ac:dyDescent="0.25">
      <c r="A9" t="s">
        <v>50</v>
      </c>
      <c r="B9" s="22">
        <v>100084299</v>
      </c>
      <c r="C9" s="22">
        <v>0</v>
      </c>
      <c r="D9" s="22">
        <v>100084299</v>
      </c>
      <c r="E9" s="22">
        <v>31962564</v>
      </c>
      <c r="F9" s="22">
        <v>33496767</v>
      </c>
      <c r="G9" s="17">
        <f t="shared" si="0"/>
        <v>0</v>
      </c>
    </row>
    <row r="10" spans="1:7" x14ac:dyDescent="0.25">
      <c r="A10" t="s">
        <v>51</v>
      </c>
      <c r="B10" s="22">
        <v>5849904</v>
      </c>
      <c r="C10" s="22">
        <v>0</v>
      </c>
      <c r="D10" s="22">
        <v>5849904</v>
      </c>
      <c r="E10" s="22">
        <v>15864468</v>
      </c>
      <c r="F10" s="22">
        <v>16529962</v>
      </c>
      <c r="G10" s="17">
        <f t="shared" si="0"/>
        <v>0</v>
      </c>
    </row>
    <row r="11" spans="1:7" x14ac:dyDescent="0.25">
      <c r="A11" t="s">
        <v>52</v>
      </c>
      <c r="B11" s="22">
        <v>2375404</v>
      </c>
      <c r="C11" s="22">
        <v>0</v>
      </c>
      <c r="D11" s="22">
        <v>2375404</v>
      </c>
      <c r="E11" s="22">
        <v>12244948</v>
      </c>
      <c r="F11" s="22">
        <v>12784705</v>
      </c>
      <c r="G11" s="17">
        <f t="shared" si="0"/>
        <v>0</v>
      </c>
    </row>
    <row r="12" spans="1:7" x14ac:dyDescent="0.25">
      <c r="G12" s="17" t="s">
        <v>28</v>
      </c>
    </row>
    <row r="13" spans="1:7" x14ac:dyDescent="0.25">
      <c r="A13" t="s">
        <v>53</v>
      </c>
      <c r="B13" s="22">
        <v>500000</v>
      </c>
      <c r="C13" s="22">
        <v>0</v>
      </c>
      <c r="D13" s="22">
        <v>500000</v>
      </c>
      <c r="E13" s="22">
        <v>520000</v>
      </c>
      <c r="F13" s="22">
        <v>55000</v>
      </c>
      <c r="G13" s="17">
        <f t="shared" si="0"/>
        <v>0</v>
      </c>
    </row>
    <row r="14" spans="1:7" x14ac:dyDescent="0.25">
      <c r="A14" t="s">
        <v>54</v>
      </c>
      <c r="B14" s="22">
        <v>3013623</v>
      </c>
      <c r="C14" s="22">
        <v>0</v>
      </c>
      <c r="D14" s="22">
        <v>3013623</v>
      </c>
      <c r="E14" s="22">
        <v>3158277</v>
      </c>
      <c r="F14" s="22">
        <v>3309874</v>
      </c>
      <c r="G14" s="17">
        <f t="shared" si="0"/>
        <v>0</v>
      </c>
    </row>
    <row r="15" spans="1:7" x14ac:dyDescent="0.25">
      <c r="A15" t="s">
        <v>55</v>
      </c>
      <c r="B15" s="22">
        <v>30611581</v>
      </c>
      <c r="C15" s="22">
        <v>0</v>
      </c>
      <c r="D15" s="22">
        <v>30611581</v>
      </c>
      <c r="E15" s="22">
        <v>30298363</v>
      </c>
      <c r="F15" s="22">
        <v>31752684</v>
      </c>
      <c r="G15" s="17">
        <f t="shared" si="0"/>
        <v>0</v>
      </c>
    </row>
    <row r="16" spans="1:7" x14ac:dyDescent="0.25">
      <c r="A16" t="s">
        <v>56</v>
      </c>
      <c r="C16" s="22">
        <v>0</v>
      </c>
      <c r="D16" s="22">
        <v>0</v>
      </c>
      <c r="G16" s="17" t="s">
        <v>28</v>
      </c>
    </row>
    <row r="17" spans="1:7" x14ac:dyDescent="0.25">
      <c r="A17" t="s">
        <v>57</v>
      </c>
      <c r="B17" s="22">
        <v>270000</v>
      </c>
      <c r="C17" s="22">
        <v>0</v>
      </c>
      <c r="D17" s="22">
        <v>270000</v>
      </c>
      <c r="E17" s="22">
        <v>305000</v>
      </c>
      <c r="F17" s="22">
        <v>330000</v>
      </c>
      <c r="G17" s="17">
        <f t="shared" si="0"/>
        <v>0</v>
      </c>
    </row>
    <row r="18" spans="1:7" x14ac:dyDescent="0.25">
      <c r="A18" t="s">
        <v>58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17" t="s">
        <v>28</v>
      </c>
    </row>
    <row r="19" spans="1:7" x14ac:dyDescent="0.25">
      <c r="A19" t="s">
        <v>59</v>
      </c>
      <c r="C19" s="22">
        <v>0</v>
      </c>
      <c r="D19" s="22">
        <v>0</v>
      </c>
      <c r="G19" s="17" t="s">
        <v>28</v>
      </c>
    </row>
    <row r="20" spans="1:7" x14ac:dyDescent="0.25">
      <c r="A20" t="s">
        <v>39</v>
      </c>
      <c r="B20" s="22">
        <v>116384000</v>
      </c>
      <c r="C20" s="22">
        <v>18490350</v>
      </c>
      <c r="D20" s="22">
        <v>134874350</v>
      </c>
      <c r="E20" s="22">
        <v>123057999</v>
      </c>
      <c r="F20" s="22">
        <v>129784000</v>
      </c>
      <c r="G20" s="17">
        <f t="shared" si="0"/>
        <v>0.15887364242507562</v>
      </c>
    </row>
    <row r="21" spans="1:7" x14ac:dyDescent="0.25">
      <c r="A21" t="s">
        <v>60</v>
      </c>
      <c r="B21" s="22">
        <v>57933</v>
      </c>
      <c r="C21" s="22">
        <v>0</v>
      </c>
      <c r="D21" s="22">
        <v>57933</v>
      </c>
      <c r="E21" s="22">
        <v>62189</v>
      </c>
      <c r="F21" s="22">
        <v>67550</v>
      </c>
      <c r="G21" s="17">
        <f t="shared" si="0"/>
        <v>0</v>
      </c>
    </row>
    <row r="22" spans="1:7" x14ac:dyDescent="0.25">
      <c r="A22" t="s">
        <v>61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17" t="s">
        <v>28</v>
      </c>
    </row>
    <row r="23" spans="1:7" x14ac:dyDescent="0.25">
      <c r="A23" t="s">
        <v>62</v>
      </c>
      <c r="B23" s="22">
        <v>424931462</v>
      </c>
      <c r="C23" s="22">
        <v>-3750625</v>
      </c>
      <c r="D23" s="22">
        <v>421180837</v>
      </c>
      <c r="E23" s="22">
        <v>369098925</v>
      </c>
      <c r="F23" s="22">
        <v>387007251</v>
      </c>
      <c r="G23" s="17">
        <f t="shared" si="0"/>
        <v>-8.8264234009577756E-3</v>
      </c>
    </row>
    <row r="24" spans="1:7" x14ac:dyDescent="0.25">
      <c r="G24" s="17" t="s">
        <v>28</v>
      </c>
    </row>
    <row r="25" spans="1:7" x14ac:dyDescent="0.25">
      <c r="A25" t="s">
        <v>30</v>
      </c>
      <c r="G25" s="17" t="s">
        <v>28</v>
      </c>
    </row>
    <row r="26" spans="1:7" x14ac:dyDescent="0.25">
      <c r="A26" t="s">
        <v>31</v>
      </c>
      <c r="B26" s="22">
        <v>86095084</v>
      </c>
      <c r="C26" s="22">
        <v>-4930200</v>
      </c>
      <c r="D26" s="22">
        <v>81164884</v>
      </c>
      <c r="E26" s="22">
        <v>89847192</v>
      </c>
      <c r="F26" s="22">
        <v>94156869</v>
      </c>
      <c r="G26" s="17">
        <f t="shared" si="0"/>
        <v>-5.7264593643929773E-2</v>
      </c>
    </row>
    <row r="27" spans="1:7" x14ac:dyDescent="0.25">
      <c r="A27" t="s">
        <v>32</v>
      </c>
      <c r="B27" s="22">
        <v>7199669</v>
      </c>
      <c r="C27" s="22">
        <v>-3599829</v>
      </c>
      <c r="D27" s="22">
        <v>3599840</v>
      </c>
      <c r="E27" s="22">
        <v>7545251</v>
      </c>
      <c r="F27" s="22">
        <v>7907424</v>
      </c>
      <c r="G27" s="17">
        <f t="shared" si="0"/>
        <v>-0.49999923607599184</v>
      </c>
    </row>
    <row r="28" spans="1:7" x14ac:dyDescent="0.25">
      <c r="A28" t="s">
        <v>33</v>
      </c>
      <c r="B28" s="22">
        <v>30081118</v>
      </c>
      <c r="C28" s="22">
        <v>0</v>
      </c>
      <c r="D28" s="22">
        <v>30081118</v>
      </c>
      <c r="E28" s="22">
        <v>55629011</v>
      </c>
      <c r="F28" s="22">
        <v>58299205</v>
      </c>
      <c r="G28" s="17">
        <f t="shared" si="0"/>
        <v>0</v>
      </c>
    </row>
    <row r="29" spans="1:7" x14ac:dyDescent="0.25">
      <c r="A29" t="s">
        <v>34</v>
      </c>
      <c r="B29" s="22">
        <v>30000000</v>
      </c>
      <c r="C29" s="22">
        <v>50000000</v>
      </c>
      <c r="D29" s="22">
        <v>80000000</v>
      </c>
      <c r="E29" s="22">
        <v>10907989</v>
      </c>
      <c r="F29" s="22">
        <v>11504305</v>
      </c>
      <c r="G29" s="17">
        <f t="shared" si="0"/>
        <v>1.6666666666666667</v>
      </c>
    </row>
    <row r="30" spans="1:7" x14ac:dyDescent="0.25">
      <c r="A30" t="s">
        <v>35</v>
      </c>
      <c r="B30" s="22">
        <v>150000</v>
      </c>
      <c r="C30" s="22">
        <v>0</v>
      </c>
      <c r="D30" s="22">
        <v>150000</v>
      </c>
      <c r="E30" s="22">
        <v>157200</v>
      </c>
      <c r="F30" s="22">
        <v>164746</v>
      </c>
      <c r="G30" s="17">
        <f t="shared" si="0"/>
        <v>0</v>
      </c>
    </row>
    <row r="31" spans="1:7" x14ac:dyDescent="0.25">
      <c r="A31" t="s">
        <v>36</v>
      </c>
      <c r="B31" s="22">
        <v>151427318</v>
      </c>
      <c r="C31" s="22">
        <v>0</v>
      </c>
      <c r="D31" s="22">
        <v>151427318</v>
      </c>
      <c r="E31" s="22">
        <v>120813440</v>
      </c>
      <c r="F31" s="22">
        <v>126612486</v>
      </c>
      <c r="G31" s="17">
        <f t="shared" si="0"/>
        <v>0</v>
      </c>
    </row>
    <row r="32" spans="1:7" x14ac:dyDescent="0.25">
      <c r="A32" t="s">
        <v>37</v>
      </c>
      <c r="B32" s="22">
        <v>11171513</v>
      </c>
      <c r="C32" s="22">
        <v>5370500</v>
      </c>
      <c r="D32" s="22">
        <v>16542013</v>
      </c>
      <c r="E32" s="22">
        <v>11795258</v>
      </c>
      <c r="F32" s="22">
        <v>12356349</v>
      </c>
      <c r="G32" s="17">
        <f t="shared" si="0"/>
        <v>0.48073166096660319</v>
      </c>
    </row>
    <row r="33" spans="1:7" x14ac:dyDescent="0.25">
      <c r="A33" t="s">
        <v>38</v>
      </c>
      <c r="B33" s="22">
        <v>17402128</v>
      </c>
      <c r="C33" s="22">
        <v>500000</v>
      </c>
      <c r="D33" s="22">
        <v>17902128</v>
      </c>
      <c r="E33" s="22">
        <v>14824675</v>
      </c>
      <c r="F33" s="22">
        <v>15502658</v>
      </c>
      <c r="G33" s="17">
        <f t="shared" si="0"/>
        <v>2.8732118278867964E-2</v>
      </c>
    </row>
    <row r="34" spans="1:7" x14ac:dyDescent="0.25">
      <c r="A34" t="s">
        <v>39</v>
      </c>
      <c r="B34" s="22">
        <v>1250403</v>
      </c>
      <c r="C34" s="22">
        <v>0</v>
      </c>
      <c r="D34" s="22">
        <v>1250403</v>
      </c>
      <c r="E34" s="22">
        <v>1310422</v>
      </c>
      <c r="F34" s="22">
        <v>1373323</v>
      </c>
      <c r="G34" s="17">
        <f t="shared" si="0"/>
        <v>0</v>
      </c>
    </row>
    <row r="35" spans="1:7" x14ac:dyDescent="0.25">
      <c r="A35" t="s">
        <v>40</v>
      </c>
      <c r="B35" s="22">
        <v>11843219</v>
      </c>
      <c r="C35" s="22">
        <v>7010108</v>
      </c>
      <c r="D35" s="22">
        <v>18853327</v>
      </c>
      <c r="E35" s="22">
        <v>12479672</v>
      </c>
      <c r="F35" s="22">
        <v>12983761</v>
      </c>
      <c r="G35" s="17">
        <f t="shared" si="0"/>
        <v>0.59190900717110784</v>
      </c>
    </row>
    <row r="36" spans="1:7" x14ac:dyDescent="0.25">
      <c r="A36" t="s">
        <v>41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17" t="s">
        <v>28</v>
      </c>
    </row>
    <row r="37" spans="1:7" x14ac:dyDescent="0.25">
      <c r="A37" t="s">
        <v>42</v>
      </c>
      <c r="B37" s="22">
        <v>346620452</v>
      </c>
      <c r="C37" s="22">
        <v>54350579</v>
      </c>
      <c r="D37" s="22">
        <v>400971031</v>
      </c>
      <c r="E37" s="22">
        <v>325310110</v>
      </c>
      <c r="F37" s="22">
        <v>340861126</v>
      </c>
      <c r="G37" s="17">
        <f t="shared" si="0"/>
        <v>0.15680141978465828</v>
      </c>
    </row>
    <row r="38" spans="1:7" x14ac:dyDescent="0.25">
      <c r="G38" s="17" t="s">
        <v>28</v>
      </c>
    </row>
    <row r="39" spans="1:7" x14ac:dyDescent="0.25">
      <c r="A39" t="s">
        <v>71</v>
      </c>
      <c r="B39" s="22">
        <v>78311010</v>
      </c>
      <c r="C39" s="22">
        <v>-58101204</v>
      </c>
      <c r="D39" s="22">
        <v>20209806</v>
      </c>
      <c r="E39" s="22">
        <v>43788815</v>
      </c>
      <c r="F39" s="22">
        <v>46146125</v>
      </c>
      <c r="G39" s="17">
        <f t="shared" si="0"/>
        <v>-0.74192893183219066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" sqref="D1"/>
    </sheetView>
  </sheetViews>
  <sheetFormatPr defaultRowHeight="15" x14ac:dyDescent="0.25"/>
  <cols>
    <col min="1" max="1" width="22.5703125" customWidth="1"/>
    <col min="2" max="2" width="16.5703125" customWidth="1"/>
    <col min="3" max="3" width="24.85546875" customWidth="1"/>
    <col min="4" max="4" width="17.140625" customWidth="1"/>
  </cols>
  <sheetData>
    <row r="1" spans="1:5" ht="15.75" thickBot="1" x14ac:dyDescent="0.3">
      <c r="A1" s="23" t="s">
        <v>72</v>
      </c>
      <c r="B1" s="24" t="s">
        <v>73</v>
      </c>
      <c r="C1" s="24" t="s">
        <v>74</v>
      </c>
      <c r="D1" s="24" t="s">
        <v>75</v>
      </c>
      <c r="E1" s="24"/>
    </row>
    <row r="2" spans="1:5" ht="15.75" thickBot="1" x14ac:dyDescent="0.3">
      <c r="A2" s="25" t="s">
        <v>76</v>
      </c>
      <c r="B2" s="26" t="s">
        <v>77</v>
      </c>
      <c r="C2" s="26" t="s">
        <v>78</v>
      </c>
      <c r="D2" s="26" t="s">
        <v>79</v>
      </c>
      <c r="E2" s="26"/>
    </row>
    <row r="3" spans="1:5" ht="15.75" thickBot="1" x14ac:dyDescent="0.3">
      <c r="A3" s="25" t="s">
        <v>80</v>
      </c>
      <c r="B3" s="26" t="s">
        <v>81</v>
      </c>
      <c r="C3" s="26" t="s">
        <v>82</v>
      </c>
      <c r="D3" s="26" t="s">
        <v>83</v>
      </c>
      <c r="E3" s="26"/>
    </row>
    <row r="4" spans="1:5" ht="15.75" thickBot="1" x14ac:dyDescent="0.3">
      <c r="A4" s="25" t="s">
        <v>84</v>
      </c>
      <c r="B4" s="26" t="s">
        <v>85</v>
      </c>
      <c r="C4" s="26" t="s">
        <v>86</v>
      </c>
      <c r="D4" s="26" t="s">
        <v>87</v>
      </c>
      <c r="E4" s="26"/>
    </row>
    <row r="5" spans="1:5" ht="15.75" thickBot="1" x14ac:dyDescent="0.3">
      <c r="A5" s="25" t="s">
        <v>88</v>
      </c>
      <c r="B5" s="26" t="s">
        <v>89</v>
      </c>
      <c r="C5" s="26" t="s">
        <v>90</v>
      </c>
      <c r="D5" s="26" t="s">
        <v>91</v>
      </c>
      <c r="E5" s="26"/>
    </row>
    <row r="6" spans="1:5" ht="15.75" thickBot="1" x14ac:dyDescent="0.3">
      <c r="A6" s="25" t="s">
        <v>92</v>
      </c>
      <c r="B6" s="26" t="s">
        <v>93</v>
      </c>
      <c r="C6" s="26" t="s">
        <v>94</v>
      </c>
      <c r="D6" s="26" t="s">
        <v>95</v>
      </c>
      <c r="E6" s="26"/>
    </row>
    <row r="7" spans="1:5" ht="15.75" thickBot="1" x14ac:dyDescent="0.3">
      <c r="A7" s="25" t="s">
        <v>96</v>
      </c>
      <c r="B7" s="26" t="s">
        <v>81</v>
      </c>
      <c r="C7" s="26" t="s">
        <v>97</v>
      </c>
      <c r="D7" s="26" t="s">
        <v>83</v>
      </c>
      <c r="E7" s="26"/>
    </row>
    <row r="8" spans="1:5" ht="15.75" thickBot="1" x14ac:dyDescent="0.3">
      <c r="A8" s="25" t="s">
        <v>98</v>
      </c>
      <c r="B8" s="26" t="s">
        <v>85</v>
      </c>
      <c r="C8" s="26" t="s">
        <v>82</v>
      </c>
      <c r="D8" s="26" t="s">
        <v>87</v>
      </c>
      <c r="E8" s="26"/>
    </row>
    <row r="9" spans="1:5" ht="15.75" thickBot="1" x14ac:dyDescent="0.3">
      <c r="A9" s="25" t="s">
        <v>99</v>
      </c>
      <c r="B9" s="26" t="s">
        <v>89</v>
      </c>
      <c r="C9" s="26" t="s">
        <v>86</v>
      </c>
      <c r="D9" s="26" t="s">
        <v>91</v>
      </c>
      <c r="E9" s="26"/>
    </row>
    <row r="10" spans="1:5" ht="15.75" thickBot="1" x14ac:dyDescent="0.3">
      <c r="A10" s="25" t="s">
        <v>100</v>
      </c>
      <c r="B10" s="26" t="s">
        <v>93</v>
      </c>
      <c r="C10" s="26" t="s">
        <v>90</v>
      </c>
      <c r="D10" s="26" t="s">
        <v>95</v>
      </c>
      <c r="E10" s="26"/>
    </row>
    <row r="11" spans="1:5" ht="15.75" thickBot="1" x14ac:dyDescent="0.3">
      <c r="A11" s="25" t="s">
        <v>101</v>
      </c>
      <c r="B11" s="26" t="s">
        <v>102</v>
      </c>
      <c r="C11" s="26" t="s">
        <v>94</v>
      </c>
      <c r="D11" s="26" t="s">
        <v>103</v>
      </c>
      <c r="E11" s="26"/>
    </row>
    <row r="12" spans="1:5" ht="30.75" thickBot="1" x14ac:dyDescent="0.3">
      <c r="A12" s="25" t="s">
        <v>104</v>
      </c>
      <c r="B12" s="26" t="s">
        <v>77</v>
      </c>
      <c r="C12" s="26" t="s">
        <v>105</v>
      </c>
      <c r="D12" s="26" t="s">
        <v>79</v>
      </c>
      <c r="E12" s="26"/>
    </row>
    <row r="13" spans="1:5" ht="30.75" thickBot="1" x14ac:dyDescent="0.3">
      <c r="A13" s="25" t="s">
        <v>106</v>
      </c>
      <c r="B13" s="26" t="s">
        <v>81</v>
      </c>
      <c r="C13" s="26" t="s">
        <v>107</v>
      </c>
      <c r="D13" s="26" t="s">
        <v>83</v>
      </c>
      <c r="E13" s="26"/>
    </row>
    <row r="14" spans="1:5" ht="30.75" thickBot="1" x14ac:dyDescent="0.3">
      <c r="A14" s="25" t="s">
        <v>108</v>
      </c>
      <c r="B14" s="26" t="s">
        <v>85</v>
      </c>
      <c r="C14" s="26" t="s">
        <v>109</v>
      </c>
      <c r="D14" s="26" t="s">
        <v>87</v>
      </c>
      <c r="E14" s="26"/>
    </row>
    <row r="15" spans="1:5" ht="30.75" thickBot="1" x14ac:dyDescent="0.3">
      <c r="A15" s="25" t="s">
        <v>110</v>
      </c>
      <c r="B15" s="26" t="s">
        <v>89</v>
      </c>
      <c r="C15" s="26" t="s">
        <v>111</v>
      </c>
      <c r="D15" s="26" t="s">
        <v>91</v>
      </c>
      <c r="E15" s="26"/>
    </row>
    <row r="16" spans="1:5" ht="30.75" thickBot="1" x14ac:dyDescent="0.3">
      <c r="A16" s="25" t="s">
        <v>112</v>
      </c>
      <c r="B16" s="26" t="s">
        <v>93</v>
      </c>
      <c r="C16" s="26" t="s">
        <v>113</v>
      </c>
      <c r="D16" s="26" t="s">
        <v>95</v>
      </c>
      <c r="E16" s="26"/>
    </row>
    <row r="17" spans="1:5" ht="30.75" thickBot="1" x14ac:dyDescent="0.3">
      <c r="A17" s="25" t="s">
        <v>114</v>
      </c>
      <c r="B17" s="26" t="s">
        <v>77</v>
      </c>
      <c r="C17" s="26" t="s">
        <v>115</v>
      </c>
      <c r="D17" s="26" t="s">
        <v>79</v>
      </c>
      <c r="E17" s="26"/>
    </row>
    <row r="18" spans="1:5" ht="30.75" thickBot="1" x14ac:dyDescent="0.3">
      <c r="A18" s="25" t="s">
        <v>116</v>
      </c>
      <c r="B18" s="26" t="s">
        <v>81</v>
      </c>
      <c r="C18" s="26" t="s">
        <v>107</v>
      </c>
      <c r="D18" s="26" t="s">
        <v>83</v>
      </c>
      <c r="E18" s="26"/>
    </row>
    <row r="19" spans="1:5" ht="30.75" thickBot="1" x14ac:dyDescent="0.3">
      <c r="A19" s="25" t="s">
        <v>117</v>
      </c>
      <c r="B19" s="26" t="s">
        <v>85</v>
      </c>
      <c r="C19" s="26" t="s">
        <v>109</v>
      </c>
      <c r="D19" s="26" t="s">
        <v>87</v>
      </c>
      <c r="E19" s="26"/>
    </row>
    <row r="20" spans="1:5" ht="30.75" thickBot="1" x14ac:dyDescent="0.3">
      <c r="A20" s="25" t="s">
        <v>110</v>
      </c>
      <c r="B20" s="26" t="s">
        <v>89</v>
      </c>
      <c r="C20" s="26" t="s">
        <v>111</v>
      </c>
      <c r="D20" s="26" t="s">
        <v>91</v>
      </c>
      <c r="E20" s="26"/>
    </row>
    <row r="21" spans="1:5" ht="30.75" thickBot="1" x14ac:dyDescent="0.3">
      <c r="A21" s="25" t="s">
        <v>112</v>
      </c>
      <c r="B21" s="26" t="s">
        <v>93</v>
      </c>
      <c r="C21" s="26" t="s">
        <v>113</v>
      </c>
      <c r="D21" s="26" t="s">
        <v>95</v>
      </c>
      <c r="E21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30% BUSINESS &amp; FARM25% RESIDE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IThamane</dc:creator>
  <cp:lastModifiedBy>Kea</cp:lastModifiedBy>
  <cp:lastPrinted>2020-10-01T13:47:42Z</cp:lastPrinted>
  <dcterms:created xsi:type="dcterms:W3CDTF">2020-09-29T09:14:08Z</dcterms:created>
  <dcterms:modified xsi:type="dcterms:W3CDTF">2020-11-04T08:47:40Z</dcterms:modified>
</cp:coreProperties>
</file>