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03 Masakeng Sewer Pump\09 Tender Documentation\01 Shedule of Quantities\"/>
    </mc:Choice>
  </mc:AlternateContent>
  <xr:revisionPtr revIDLastSave="0" documentId="13_ncr:1_{89630F41-C2D0-4326-A18F-089F2B56B4F6}" xr6:coauthVersionLast="47" xr6:coauthVersionMax="47" xr10:uidLastSave="{00000000-0000-0000-0000-000000000000}"/>
  <bookViews>
    <workbookView xWindow="28680" yWindow="-120" windowWidth="29040" windowHeight="15720" tabRatio="872" activeTab="6" xr2:uid="{C857F7EA-FBC6-4D3C-874D-900CD730F75E}"/>
  </bookViews>
  <sheets>
    <sheet name="Sheet1" sheetId="6" r:id="rId1"/>
    <sheet name="Section A - P&amp;Gs" sheetId="1" r:id="rId2"/>
    <sheet name="Section B - Cleaning" sheetId="7" r:id="rId3"/>
    <sheet name="Section C - Existing Sewer Pump" sheetId="8" r:id="rId4"/>
    <sheet name="Section D - Inlet Screen" sheetId="9" r:id="rId5"/>
    <sheet name="Section E - Sewer Pump Station" sheetId="5" r:id="rId6"/>
    <sheet name="Section F - Sewer" sheetId="2" r:id="rId7"/>
  </sheets>
  <definedNames>
    <definedName name="_Toc287428575" localSheetId="0">Sheet1!$A$1</definedName>
    <definedName name="_xlnm.Print_Area" localSheetId="1">'Section A - P&amp;Gs'!$C$4:$K$125</definedName>
    <definedName name="_xlnm.Print_Area" localSheetId="2">'Section B - Cleaning'!$C$4:$K$64</definedName>
    <definedName name="_xlnm.Print_Area" localSheetId="3">'Section C - Existing Sewer Pump'!$C$4:$K$186</definedName>
    <definedName name="_xlnm.Print_Area" localSheetId="4">'Section D - Inlet Screen'!$C$4:$K$183</definedName>
    <definedName name="_xlnm.Print_Area" localSheetId="5">'Section E - Sewer Pump Station'!$C$4:$K$369</definedName>
    <definedName name="_xlnm.Print_Area" localSheetId="6">'Section F - Sewer'!$C$4:$K$308</definedName>
    <definedName name="_xlnm.Print_Area" localSheetId="0">Sheet1!$A$1:$J$34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1" l="1"/>
  <c r="K88" i="1"/>
  <c r="K90" i="1"/>
  <c r="K91" i="1"/>
  <c r="K92" i="1"/>
  <c r="K93" i="1"/>
  <c r="I47" i="2"/>
  <c r="I45" i="2"/>
  <c r="I43" i="2"/>
  <c r="I41" i="2"/>
  <c r="I39" i="2"/>
  <c r="I29" i="2"/>
  <c r="I53" i="5"/>
  <c r="I26" i="9"/>
  <c r="I28" i="9"/>
  <c r="I38" i="8"/>
  <c r="K58" i="1"/>
  <c r="K59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C16" i="6"/>
  <c r="A16" i="6"/>
  <c r="C12" i="6"/>
  <c r="A12" i="6"/>
  <c r="C10" i="6"/>
  <c r="A10" i="6"/>
  <c r="C8" i="6"/>
  <c r="A8" i="6"/>
  <c r="K60" i="7"/>
  <c r="I27" i="7"/>
  <c r="K40" i="7"/>
  <c r="K41" i="7"/>
  <c r="K42" i="7"/>
  <c r="K43" i="7"/>
  <c r="I41" i="7"/>
  <c r="I33" i="7"/>
  <c r="I25" i="7"/>
  <c r="K32" i="7"/>
  <c r="K33" i="7"/>
  <c r="K34" i="7"/>
  <c r="K35" i="7"/>
  <c r="I29" i="7"/>
  <c r="K28" i="7"/>
  <c r="K29" i="7"/>
  <c r="K30" i="7"/>
  <c r="K31" i="7"/>
  <c r="R78" i="7"/>
  <c r="R77" i="7"/>
  <c r="M43" i="2"/>
  <c r="I19" i="7"/>
  <c r="I259" i="2"/>
  <c r="I240" i="2"/>
  <c r="I242" i="2"/>
  <c r="I236" i="2"/>
  <c r="I204" i="2"/>
  <c r="I267" i="2" s="1"/>
  <c r="M45" i="2"/>
  <c r="I202" i="2"/>
  <c r="M47" i="2"/>
  <c r="M41" i="2"/>
  <c r="M39" i="2"/>
  <c r="I15" i="2"/>
  <c r="I76" i="2" l="1"/>
  <c r="I94" i="2" s="1"/>
  <c r="I74" i="2"/>
  <c r="J336" i="5"/>
  <c r="K352" i="5"/>
  <c r="K355" i="5"/>
  <c r="K353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8" i="5"/>
  <c r="K337" i="5"/>
  <c r="K336" i="5"/>
  <c r="K335" i="5"/>
  <c r="K334" i="5"/>
  <c r="K295" i="5"/>
  <c r="K296" i="5"/>
  <c r="K297" i="5"/>
  <c r="K298" i="5"/>
  <c r="K299" i="5"/>
  <c r="K300" i="5"/>
  <c r="K301" i="5"/>
  <c r="K302" i="5"/>
  <c r="K303" i="5"/>
  <c r="K304" i="5"/>
  <c r="K305" i="5"/>
  <c r="K332" i="5"/>
  <c r="D332" i="5"/>
  <c r="K331" i="5"/>
  <c r="D331" i="5"/>
  <c r="K330" i="5"/>
  <c r="D330" i="5"/>
  <c r="K329" i="5"/>
  <c r="D329" i="5"/>
  <c r="K328" i="5"/>
  <c r="D328" i="5"/>
  <c r="K327" i="5"/>
  <c r="D327" i="5"/>
  <c r="K326" i="5"/>
  <c r="D326" i="5"/>
  <c r="K325" i="5"/>
  <c r="D325" i="5"/>
  <c r="D324" i="5"/>
  <c r="K323" i="5"/>
  <c r="D323" i="5"/>
  <c r="K322" i="5"/>
  <c r="D322" i="5"/>
  <c r="K321" i="5"/>
  <c r="D321" i="5"/>
  <c r="K320" i="5"/>
  <c r="D320" i="5"/>
  <c r="K319" i="5"/>
  <c r="D319" i="5"/>
  <c r="K318" i="5"/>
  <c r="D318" i="5"/>
  <c r="K317" i="5"/>
  <c r="D317" i="5"/>
  <c r="K316" i="5"/>
  <c r="D316" i="5"/>
  <c r="K285" i="5"/>
  <c r="K286" i="5"/>
  <c r="K287" i="5"/>
  <c r="K288" i="5"/>
  <c r="K289" i="5"/>
  <c r="K290" i="5"/>
  <c r="K291" i="5"/>
  <c r="K292" i="5"/>
  <c r="K293" i="5"/>
  <c r="K294" i="5"/>
  <c r="I290" i="5"/>
  <c r="I28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K275" i="5"/>
  <c r="K276" i="5"/>
  <c r="K277" i="5"/>
  <c r="K278" i="5"/>
  <c r="K279" i="5"/>
  <c r="K280" i="5"/>
  <c r="K281" i="5"/>
  <c r="K282" i="5"/>
  <c r="K283" i="5"/>
  <c r="K284" i="5"/>
  <c r="B66" i="5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7" i="5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8" i="5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9" i="5"/>
  <c r="B250" i="5" s="1"/>
  <c r="B251" i="5" s="1"/>
  <c r="B252" i="5" s="1"/>
  <c r="B253" i="5" s="1"/>
  <c r="B254" i="5" s="1"/>
  <c r="B255" i="5" s="1"/>
  <c r="B256" i="5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10" i="5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K266" i="5"/>
  <c r="I266" i="5"/>
  <c r="I261" i="5"/>
  <c r="K261" i="5" s="1"/>
  <c r="K262" i="5"/>
  <c r="K263" i="5"/>
  <c r="K264" i="5"/>
  <c r="K265" i="5"/>
  <c r="K270" i="5"/>
  <c r="K272" i="5"/>
  <c r="K273" i="5"/>
  <c r="K255" i="5"/>
  <c r="K256" i="5"/>
  <c r="K258" i="5"/>
  <c r="K259" i="5"/>
  <c r="K260" i="5"/>
  <c r="K267" i="5"/>
  <c r="K268" i="5"/>
  <c r="K269" i="5"/>
  <c r="K271" i="5"/>
  <c r="K274" i="5"/>
  <c r="I257" i="5"/>
  <c r="K257" i="5" s="1"/>
  <c r="K242" i="5"/>
  <c r="K229" i="5"/>
  <c r="D232" i="5"/>
  <c r="D233" i="5"/>
  <c r="D234" i="5"/>
  <c r="D235" i="5"/>
  <c r="D236" i="5"/>
  <c r="I236" i="5"/>
  <c r="I227" i="5"/>
  <c r="K227" i="5" s="1"/>
  <c r="K222" i="5"/>
  <c r="K223" i="5"/>
  <c r="K224" i="5"/>
  <c r="K225" i="5"/>
  <c r="K226" i="5"/>
  <c r="K228" i="5"/>
  <c r="K230" i="5"/>
  <c r="K231" i="5"/>
  <c r="K232" i="5"/>
  <c r="K233" i="5"/>
  <c r="K234" i="5"/>
  <c r="K235" i="5"/>
  <c r="K237" i="5"/>
  <c r="K238" i="5"/>
  <c r="K239" i="5"/>
  <c r="K240" i="5"/>
  <c r="K241" i="5"/>
  <c r="D228" i="5"/>
  <c r="D227" i="5"/>
  <c r="D226" i="5"/>
  <c r="D225" i="5"/>
  <c r="D224" i="5"/>
  <c r="D223" i="5"/>
  <c r="D222" i="5"/>
  <c r="D221" i="5"/>
  <c r="K212" i="5"/>
  <c r="K213" i="5"/>
  <c r="K214" i="5"/>
  <c r="K216" i="5"/>
  <c r="K218" i="5"/>
  <c r="K220" i="5"/>
  <c r="K221" i="5"/>
  <c r="I217" i="5"/>
  <c r="I215" i="5"/>
  <c r="D219" i="5"/>
  <c r="D218" i="5"/>
  <c r="D217" i="5"/>
  <c r="D216" i="5"/>
  <c r="D215" i="5"/>
  <c r="D214" i="5"/>
  <c r="D213" i="5"/>
  <c r="I208" i="5"/>
  <c r="I194" i="5"/>
  <c r="K195" i="5"/>
  <c r="K196" i="5"/>
  <c r="K197" i="5"/>
  <c r="K198" i="5"/>
  <c r="K158" i="5"/>
  <c r="K160" i="5"/>
  <c r="K175" i="8"/>
  <c r="I183" i="5"/>
  <c r="I181" i="5"/>
  <c r="I179" i="5"/>
  <c r="I177" i="5"/>
  <c r="I175" i="5"/>
  <c r="I173" i="5"/>
  <c r="I153" i="5" s="1"/>
  <c r="I167" i="5"/>
  <c r="K96" i="5"/>
  <c r="K97" i="5"/>
  <c r="K99" i="5"/>
  <c r="K100" i="5"/>
  <c r="K101" i="5"/>
  <c r="K102" i="5"/>
  <c r="K103" i="5"/>
  <c r="K104" i="5"/>
  <c r="K105" i="5"/>
  <c r="K106" i="5"/>
  <c r="K107" i="5"/>
  <c r="K108" i="5"/>
  <c r="K109" i="5"/>
  <c r="I44" i="5"/>
  <c r="I118" i="5"/>
  <c r="I202" i="5" s="1"/>
  <c r="I120" i="5"/>
  <c r="I200" i="5" s="1"/>
  <c r="I38" i="5"/>
  <c r="I36" i="5"/>
  <c r="I16" i="5"/>
  <c r="B142" i="9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K133" i="8"/>
  <c r="K134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I135" i="8"/>
  <c r="K135" i="8" s="1"/>
  <c r="D133" i="8"/>
  <c r="D134" i="8"/>
  <c r="D135" i="8"/>
  <c r="D136" i="8"/>
  <c r="D137" i="8"/>
  <c r="D138" i="8"/>
  <c r="D139" i="8"/>
  <c r="D140" i="8"/>
  <c r="D141" i="8"/>
  <c r="D142" i="8"/>
  <c r="K173" i="8"/>
  <c r="K172" i="8"/>
  <c r="K171" i="8"/>
  <c r="K169" i="8"/>
  <c r="K168" i="8"/>
  <c r="K167" i="8"/>
  <c r="K166" i="8"/>
  <c r="K165" i="8"/>
  <c r="K164" i="8"/>
  <c r="K163" i="8"/>
  <c r="D161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2" i="8"/>
  <c r="D163" i="8"/>
  <c r="D164" i="8"/>
  <c r="D165" i="8"/>
  <c r="D166" i="8"/>
  <c r="D167" i="8"/>
  <c r="D168" i="8"/>
  <c r="D145" i="8"/>
  <c r="D144" i="8"/>
  <c r="D143" i="8"/>
  <c r="I113" i="8"/>
  <c r="K113" i="8" s="1"/>
  <c r="D113" i="8"/>
  <c r="D112" i="8"/>
  <c r="D111" i="8"/>
  <c r="D110" i="8"/>
  <c r="D109" i="8"/>
  <c r="D115" i="8"/>
  <c r="D116" i="8"/>
  <c r="D117" i="8"/>
  <c r="D118" i="8"/>
  <c r="D119" i="8"/>
  <c r="D120" i="8"/>
  <c r="D121" i="8"/>
  <c r="D122" i="8"/>
  <c r="D107" i="8"/>
  <c r="D106" i="8"/>
  <c r="K107" i="8"/>
  <c r="D105" i="8"/>
  <c r="D104" i="8"/>
  <c r="D103" i="8"/>
  <c r="D102" i="8"/>
  <c r="D101" i="8"/>
  <c r="D100" i="8"/>
  <c r="D99" i="8"/>
  <c r="D98" i="8"/>
  <c r="D97" i="8"/>
  <c r="I95" i="8"/>
  <c r="I103" i="8" s="1"/>
  <c r="K103" i="8" s="1"/>
  <c r="D95" i="8"/>
  <c r="D94" i="8"/>
  <c r="D93" i="8"/>
  <c r="D91" i="8"/>
  <c r="D90" i="8"/>
  <c r="D89" i="8"/>
  <c r="D88" i="8"/>
  <c r="D87" i="8"/>
  <c r="D86" i="8"/>
  <c r="D85" i="8"/>
  <c r="D84" i="8"/>
  <c r="D83" i="8"/>
  <c r="D82" i="8"/>
  <c r="K102" i="8"/>
  <c r="K101" i="8"/>
  <c r="K100" i="8"/>
  <c r="K99" i="8"/>
  <c r="K98" i="8"/>
  <c r="K97" i="8"/>
  <c r="K96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7" i="8"/>
  <c r="K76" i="8"/>
  <c r="K75" i="8"/>
  <c r="K74" i="8"/>
  <c r="K73" i="8"/>
  <c r="K72" i="8"/>
  <c r="K71" i="8"/>
  <c r="I78" i="8"/>
  <c r="K78" i="8" s="1"/>
  <c r="D78" i="8"/>
  <c r="D77" i="8"/>
  <c r="D76" i="8"/>
  <c r="D75" i="8"/>
  <c r="D74" i="8"/>
  <c r="D73" i="8"/>
  <c r="D72" i="8"/>
  <c r="I61" i="8"/>
  <c r="K61" i="8" s="1"/>
  <c r="I50" i="8"/>
  <c r="K50" i="8" s="1"/>
  <c r="D61" i="8"/>
  <c r="K60" i="8"/>
  <c r="D60" i="8"/>
  <c r="K59" i="8"/>
  <c r="D59" i="8"/>
  <c r="K58" i="8"/>
  <c r="D58" i="8"/>
  <c r="K57" i="8"/>
  <c r="D57" i="8"/>
  <c r="K56" i="8"/>
  <c r="D56" i="8"/>
  <c r="K55" i="8"/>
  <c r="D55" i="8"/>
  <c r="K54" i="8"/>
  <c r="D54" i="8"/>
  <c r="K53" i="8"/>
  <c r="D53" i="8"/>
  <c r="K52" i="8"/>
  <c r="D52" i="8"/>
  <c r="K51" i="8"/>
  <c r="D51" i="8"/>
  <c r="D50" i="8"/>
  <c r="K49" i="8"/>
  <c r="D49" i="8"/>
  <c r="K48" i="8"/>
  <c r="D48" i="8"/>
  <c r="K47" i="8"/>
  <c r="D47" i="8"/>
  <c r="K46" i="8"/>
  <c r="D46" i="8"/>
  <c r="K45" i="8"/>
  <c r="D45" i="8"/>
  <c r="K44" i="8"/>
  <c r="D44" i="8"/>
  <c r="K43" i="8"/>
  <c r="D43" i="8"/>
  <c r="K38" i="8"/>
  <c r="I36" i="8"/>
  <c r="K36" i="8" s="1"/>
  <c r="I16" i="8"/>
  <c r="I119" i="8" s="1"/>
  <c r="K119" i="8" s="1"/>
  <c r="I53" i="9"/>
  <c r="K53" i="9" s="1"/>
  <c r="K132" i="9"/>
  <c r="K133" i="9"/>
  <c r="K134" i="9"/>
  <c r="K135" i="9"/>
  <c r="K136" i="9"/>
  <c r="K138" i="9"/>
  <c r="K139" i="9"/>
  <c r="K140" i="9"/>
  <c r="K142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D152" i="9"/>
  <c r="D151" i="9"/>
  <c r="D150" i="9"/>
  <c r="K159" i="9"/>
  <c r="K157" i="9"/>
  <c r="D155" i="9"/>
  <c r="K160" i="9"/>
  <c r="D160" i="9"/>
  <c r="D140" i="9"/>
  <c r="D141" i="9"/>
  <c r="D142" i="9"/>
  <c r="D144" i="9"/>
  <c r="D145" i="9"/>
  <c r="D146" i="9"/>
  <c r="D147" i="9"/>
  <c r="D148" i="9"/>
  <c r="D149" i="9"/>
  <c r="D156" i="9"/>
  <c r="D157" i="9"/>
  <c r="D158" i="9"/>
  <c r="D159" i="9"/>
  <c r="D161" i="9"/>
  <c r="D162" i="9"/>
  <c r="D163" i="9"/>
  <c r="D164" i="9"/>
  <c r="D165" i="9"/>
  <c r="D166" i="9"/>
  <c r="D167" i="9"/>
  <c r="K158" i="9"/>
  <c r="K161" i="9"/>
  <c r="K162" i="9"/>
  <c r="I141" i="9"/>
  <c r="K141" i="9" s="1"/>
  <c r="I137" i="9"/>
  <c r="K137" i="9" s="1"/>
  <c r="D132" i="9"/>
  <c r="D131" i="9"/>
  <c r="D130" i="9"/>
  <c r="I117" i="9"/>
  <c r="D117" i="9"/>
  <c r="D116" i="9"/>
  <c r="D115" i="9"/>
  <c r="D114" i="9"/>
  <c r="D113" i="9"/>
  <c r="D135" i="9"/>
  <c r="D118" i="9"/>
  <c r="D119" i="9"/>
  <c r="C121" i="9"/>
  <c r="D111" i="9"/>
  <c r="D110" i="9"/>
  <c r="D109" i="9"/>
  <c r="D108" i="9"/>
  <c r="D107" i="9"/>
  <c r="D106" i="9"/>
  <c r="D105" i="9"/>
  <c r="D103" i="9"/>
  <c r="I100" i="9"/>
  <c r="K100" i="9" s="1"/>
  <c r="D101" i="9"/>
  <c r="D100" i="9"/>
  <c r="D99" i="9"/>
  <c r="D98" i="9"/>
  <c r="D97" i="9"/>
  <c r="D96" i="9"/>
  <c r="I94" i="9"/>
  <c r="K94" i="9" s="1"/>
  <c r="I92" i="9"/>
  <c r="K92" i="9" s="1"/>
  <c r="D95" i="9"/>
  <c r="D94" i="9"/>
  <c r="D93" i="9"/>
  <c r="D92" i="9"/>
  <c r="D91" i="9"/>
  <c r="D90" i="9"/>
  <c r="D89" i="9"/>
  <c r="D88" i="9"/>
  <c r="I84" i="9"/>
  <c r="K84" i="9" s="1"/>
  <c r="I82" i="9"/>
  <c r="K82" i="9" s="1"/>
  <c r="I75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57" i="9"/>
  <c r="D56" i="9"/>
  <c r="K55" i="9"/>
  <c r="D55" i="9"/>
  <c r="D54" i="9"/>
  <c r="D53" i="9"/>
  <c r="D52" i="9"/>
  <c r="D51" i="9"/>
  <c r="K51" i="9"/>
  <c r="K52" i="9"/>
  <c r="K54" i="9"/>
  <c r="K56" i="9"/>
  <c r="I47" i="9"/>
  <c r="I43" i="9"/>
  <c r="K43" i="9" s="1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I20" i="9"/>
  <c r="K28" i="9" s="1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I16" i="9"/>
  <c r="C182" i="9"/>
  <c r="K179" i="9"/>
  <c r="K178" i="9"/>
  <c r="K177" i="9"/>
  <c r="K176" i="9"/>
  <c r="K174" i="9"/>
  <c r="K173" i="9"/>
  <c r="K172" i="9"/>
  <c r="K171" i="9"/>
  <c r="K170" i="9"/>
  <c r="K169" i="9"/>
  <c r="K168" i="9"/>
  <c r="K167" i="9"/>
  <c r="K166" i="9"/>
  <c r="K165" i="9"/>
  <c r="K164" i="9"/>
  <c r="D139" i="9"/>
  <c r="K131" i="9"/>
  <c r="K130" i="9"/>
  <c r="K129" i="9"/>
  <c r="D129" i="9"/>
  <c r="B124" i="9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99" i="9"/>
  <c r="K98" i="9"/>
  <c r="K97" i="9"/>
  <c r="K87" i="9"/>
  <c r="K95" i="9"/>
  <c r="K93" i="9"/>
  <c r="K91" i="9"/>
  <c r="K90" i="9"/>
  <c r="K89" i="9"/>
  <c r="K88" i="9"/>
  <c r="K86" i="9"/>
  <c r="K85" i="9"/>
  <c r="K83" i="9"/>
  <c r="K81" i="9"/>
  <c r="K80" i="9"/>
  <c r="K79" i="9"/>
  <c r="K78" i="9"/>
  <c r="K77" i="9"/>
  <c r="K75" i="9"/>
  <c r="K74" i="9"/>
  <c r="K73" i="9"/>
  <c r="K72" i="9"/>
  <c r="K71" i="9"/>
  <c r="K70" i="9"/>
  <c r="K69" i="9"/>
  <c r="K68" i="9"/>
  <c r="D68" i="9"/>
  <c r="B63" i="9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C60" i="9"/>
  <c r="K58" i="9"/>
  <c r="K49" i="9"/>
  <c r="K48" i="9"/>
  <c r="K47" i="9"/>
  <c r="K46" i="9"/>
  <c r="K45" i="9"/>
  <c r="K44" i="9"/>
  <c r="K42" i="9"/>
  <c r="K50" i="9"/>
  <c r="K40" i="9"/>
  <c r="K39" i="9"/>
  <c r="K38" i="9"/>
  <c r="K37" i="9"/>
  <c r="K36" i="9"/>
  <c r="K35" i="9"/>
  <c r="K34" i="9"/>
  <c r="K33" i="9"/>
  <c r="K32" i="9"/>
  <c r="K29" i="9"/>
  <c r="K27" i="9"/>
  <c r="K25" i="9"/>
  <c r="K24" i="9"/>
  <c r="K23" i="9"/>
  <c r="K22" i="9"/>
  <c r="K21" i="9"/>
  <c r="K19" i="9"/>
  <c r="D19" i="9"/>
  <c r="K18" i="9"/>
  <c r="D18" i="9"/>
  <c r="K17" i="9"/>
  <c r="D17" i="9"/>
  <c r="K16" i="9"/>
  <c r="D16" i="9"/>
  <c r="K15" i="9"/>
  <c r="D15" i="9"/>
  <c r="K14" i="9"/>
  <c r="D14" i="9"/>
  <c r="K13" i="9"/>
  <c r="D13" i="9"/>
  <c r="K12" i="9"/>
  <c r="D12" i="9"/>
  <c r="K11" i="9"/>
  <c r="D11" i="9"/>
  <c r="K10" i="9"/>
  <c r="D10" i="9"/>
  <c r="B5" i="9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C185" i="8"/>
  <c r="K183" i="8"/>
  <c r="K182" i="8"/>
  <c r="K181" i="8"/>
  <c r="K180" i="8"/>
  <c r="K179" i="8"/>
  <c r="K178" i="8"/>
  <c r="K176" i="8"/>
  <c r="K174" i="8"/>
  <c r="K170" i="8"/>
  <c r="K162" i="8"/>
  <c r="K161" i="8"/>
  <c r="K160" i="8"/>
  <c r="K159" i="8"/>
  <c r="K158" i="8"/>
  <c r="K157" i="8"/>
  <c r="K156" i="8"/>
  <c r="K155" i="8"/>
  <c r="K154" i="8"/>
  <c r="K153" i="8"/>
  <c r="K152" i="8"/>
  <c r="K150" i="8"/>
  <c r="K149" i="8"/>
  <c r="K132" i="8"/>
  <c r="D132" i="8"/>
  <c r="B127" i="8"/>
  <c r="B128" i="8" s="1"/>
  <c r="B129" i="8" s="1"/>
  <c r="B130" i="8" s="1"/>
  <c r="B131" i="8" s="1"/>
  <c r="B13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C124" i="8"/>
  <c r="K122" i="8"/>
  <c r="K121" i="8"/>
  <c r="K120" i="8"/>
  <c r="K118" i="8"/>
  <c r="K117" i="8"/>
  <c r="K116" i="8"/>
  <c r="K115" i="8"/>
  <c r="K114" i="8"/>
  <c r="K112" i="8"/>
  <c r="K111" i="8"/>
  <c r="K110" i="8"/>
  <c r="K109" i="8"/>
  <c r="K108" i="8"/>
  <c r="K106" i="8"/>
  <c r="K105" i="8"/>
  <c r="K104" i="8"/>
  <c r="D92" i="8"/>
  <c r="D71" i="8"/>
  <c r="B66" i="8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C63" i="8"/>
  <c r="K42" i="8"/>
  <c r="D42" i="8"/>
  <c r="K41" i="8"/>
  <c r="D41" i="8"/>
  <c r="K40" i="8"/>
  <c r="D40" i="8"/>
  <c r="K39" i="8"/>
  <c r="D39" i="8"/>
  <c r="D38" i="8"/>
  <c r="K37" i="8"/>
  <c r="D37" i="8"/>
  <c r="D36" i="8"/>
  <c r="K35" i="8"/>
  <c r="D35" i="8"/>
  <c r="D34" i="8"/>
  <c r="D33" i="8"/>
  <c r="K32" i="8"/>
  <c r="D32" i="8"/>
  <c r="K31" i="8"/>
  <c r="D31" i="8"/>
  <c r="K30" i="8"/>
  <c r="D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D16" i="8"/>
  <c r="K15" i="8"/>
  <c r="D15" i="8"/>
  <c r="K14" i="8"/>
  <c r="D14" i="8"/>
  <c r="K13" i="8"/>
  <c r="D13" i="8"/>
  <c r="K12" i="8"/>
  <c r="D12" i="8"/>
  <c r="K11" i="8"/>
  <c r="D11" i="8"/>
  <c r="K10" i="8"/>
  <c r="D10" i="8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D18" i="7"/>
  <c r="D19" i="7"/>
  <c r="D20" i="7"/>
  <c r="D21" i="7"/>
  <c r="D22" i="7"/>
  <c r="D23" i="7"/>
  <c r="D24" i="7"/>
  <c r="D25" i="7"/>
  <c r="D26" i="7"/>
  <c r="D27" i="7"/>
  <c r="D28" i="7"/>
  <c r="D36" i="7"/>
  <c r="D37" i="7"/>
  <c r="D38" i="7"/>
  <c r="D39" i="7"/>
  <c r="D40" i="7"/>
  <c r="D41" i="7"/>
  <c r="D42" i="7"/>
  <c r="D43" i="7"/>
  <c r="D44" i="7"/>
  <c r="D45" i="7"/>
  <c r="D17" i="7"/>
  <c r="C63" i="7"/>
  <c r="K61" i="7"/>
  <c r="D60" i="7"/>
  <c r="D59" i="7"/>
  <c r="K58" i="7"/>
  <c r="D58" i="7"/>
  <c r="K57" i="7"/>
  <c r="D57" i="7"/>
  <c r="K56" i="7"/>
  <c r="D56" i="7"/>
  <c r="K55" i="7"/>
  <c r="D55" i="7"/>
  <c r="K54" i="7"/>
  <c r="D54" i="7"/>
  <c r="K53" i="7"/>
  <c r="D53" i="7"/>
  <c r="K52" i="7"/>
  <c r="D52" i="7"/>
  <c r="K51" i="7"/>
  <c r="D51" i="7"/>
  <c r="K50" i="7"/>
  <c r="D50" i="7"/>
  <c r="K49" i="7"/>
  <c r="D49" i="7"/>
  <c r="K48" i="7"/>
  <c r="D48" i="7"/>
  <c r="K47" i="7"/>
  <c r="D47" i="7"/>
  <c r="K46" i="7"/>
  <c r="D46" i="7"/>
  <c r="K45" i="7"/>
  <c r="K44" i="7"/>
  <c r="K39" i="7"/>
  <c r="K38" i="7"/>
  <c r="K37" i="7"/>
  <c r="K36" i="7"/>
  <c r="K27" i="7"/>
  <c r="K26" i="7"/>
  <c r="K25" i="7"/>
  <c r="K24" i="7"/>
  <c r="K23" i="7"/>
  <c r="K22" i="7"/>
  <c r="K21" i="7"/>
  <c r="K20" i="7"/>
  <c r="K19" i="7"/>
  <c r="K18" i="7"/>
  <c r="K17" i="7"/>
  <c r="K16" i="7"/>
  <c r="D16" i="7"/>
  <c r="K15" i="7"/>
  <c r="D15" i="7"/>
  <c r="K14" i="7"/>
  <c r="D14" i="7"/>
  <c r="K13" i="7"/>
  <c r="D13" i="7"/>
  <c r="K12" i="7"/>
  <c r="D12" i="7"/>
  <c r="K11" i="7"/>
  <c r="D11" i="7"/>
  <c r="K10" i="7"/>
  <c r="D10" i="7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K57" i="1"/>
  <c r="I163" i="9" l="1"/>
  <c r="K163" i="9" s="1"/>
  <c r="I59" i="7"/>
  <c r="K59" i="7" s="1"/>
  <c r="I177" i="8"/>
  <c r="K177" i="8" s="1"/>
  <c r="I354" i="5"/>
  <c r="K354" i="5" s="1"/>
  <c r="K236" i="5"/>
  <c r="K217" i="5"/>
  <c r="K215" i="5"/>
  <c r="I219" i="5"/>
  <c r="K219" i="5" s="1"/>
  <c r="I157" i="5"/>
  <c r="I159" i="5"/>
  <c r="K159" i="5" s="1"/>
  <c r="K194" i="5"/>
  <c r="I155" i="5"/>
  <c r="I51" i="5"/>
  <c r="B171" i="9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I57" i="9"/>
  <c r="K57" i="9" s="1"/>
  <c r="K16" i="8"/>
  <c r="K63" i="8" s="1"/>
  <c r="K69" i="8" s="1"/>
  <c r="K95" i="8"/>
  <c r="K20" i="9"/>
  <c r="K26" i="9"/>
  <c r="B57" i="9"/>
  <c r="B58" i="9" s="1"/>
  <c r="B59" i="9" s="1"/>
  <c r="B60" i="9" s="1"/>
  <c r="B61" i="9" s="1"/>
  <c r="K175" i="9"/>
  <c r="K41" i="9"/>
  <c r="K96" i="9"/>
  <c r="K76" i="9"/>
  <c r="K180" i="9"/>
  <c r="K60" i="9" l="1"/>
  <c r="K66" i="9" s="1"/>
  <c r="K121" i="9" s="1"/>
  <c r="K127" i="9" s="1"/>
  <c r="K124" i="8"/>
  <c r="K130" i="8" s="1"/>
  <c r="D93" i="1" l="1"/>
  <c r="D92" i="1"/>
  <c r="D91" i="1"/>
  <c r="K55" i="1"/>
  <c r="K53" i="1"/>
  <c r="K47" i="1"/>
  <c r="J50" i="1"/>
  <c r="K50" i="1" s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I60" i="1" l="1"/>
  <c r="K60" i="1" s="1"/>
  <c r="C14" i="6" l="1"/>
  <c r="A14" i="6"/>
  <c r="C6" i="6"/>
  <c r="A6" i="6"/>
  <c r="I98" i="5"/>
  <c r="K98" i="5" s="1"/>
  <c r="D105" i="1"/>
  <c r="D106" i="1"/>
  <c r="I157" i="2"/>
  <c r="I147" i="2"/>
  <c r="I139" i="2"/>
  <c r="I115" i="2"/>
  <c r="I89" i="5" l="1"/>
  <c r="I79" i="5"/>
  <c r="K96" i="1" l="1"/>
  <c r="K97" i="1"/>
  <c r="K98" i="1"/>
  <c r="K99" i="1"/>
  <c r="C368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0" i="5"/>
  <c r="D21" i="5"/>
  <c r="D22" i="5"/>
  <c r="D23" i="5"/>
  <c r="D24" i="5"/>
  <c r="K356" i="5"/>
  <c r="K358" i="5"/>
  <c r="K359" i="5"/>
  <c r="K360" i="5"/>
  <c r="K361" i="5"/>
  <c r="K362" i="5"/>
  <c r="K363" i="5"/>
  <c r="K364" i="5"/>
  <c r="K365" i="5"/>
  <c r="K366" i="5"/>
  <c r="K357" i="5"/>
  <c r="D361" i="5"/>
  <c r="C307" i="5" l="1"/>
  <c r="D307" i="5"/>
  <c r="D315" i="5"/>
  <c r="K315" i="5"/>
  <c r="D334" i="5"/>
  <c r="D345" i="5"/>
  <c r="D346" i="5"/>
  <c r="D271" i="5"/>
  <c r="D262" i="5"/>
  <c r="D261" i="5"/>
  <c r="D260" i="5"/>
  <c r="D259" i="5"/>
  <c r="D258" i="5"/>
  <c r="D257" i="5"/>
  <c r="D256" i="5"/>
  <c r="D255" i="5"/>
  <c r="D243" i="5"/>
  <c r="D244" i="5"/>
  <c r="D246" i="5"/>
  <c r="D211" i="5"/>
  <c r="D204" i="5"/>
  <c r="D205" i="5"/>
  <c r="D206" i="5"/>
  <c r="D207" i="5"/>
  <c r="D203" i="5" l="1"/>
  <c r="D202" i="5"/>
  <c r="D201" i="5"/>
  <c r="D200" i="5"/>
  <c r="D199" i="5"/>
  <c r="D198" i="5"/>
  <c r="D197" i="5"/>
  <c r="D196" i="5"/>
  <c r="D164" i="5"/>
  <c r="D165" i="5"/>
  <c r="D166" i="5"/>
  <c r="D167" i="5"/>
  <c r="D168" i="5"/>
  <c r="D169" i="5"/>
  <c r="D170" i="5"/>
  <c r="D171" i="5"/>
  <c r="D172" i="5"/>
  <c r="D173" i="5"/>
  <c r="D162" i="5"/>
  <c r="D16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34" i="5"/>
  <c r="D135" i="5"/>
  <c r="D136" i="5"/>
  <c r="D137" i="5"/>
  <c r="D138" i="5"/>
  <c r="D139" i="5"/>
  <c r="D140" i="5"/>
  <c r="D141" i="5"/>
  <c r="D142" i="5"/>
  <c r="D143" i="5"/>
  <c r="D133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02" i="5"/>
  <c r="D103" i="5"/>
  <c r="D104" i="5"/>
  <c r="D158" i="5"/>
  <c r="D160" i="5"/>
  <c r="D161" i="5"/>
  <c r="D174" i="5"/>
  <c r="D175" i="5"/>
  <c r="D176" i="5"/>
  <c r="D177" i="5"/>
  <c r="D178" i="5"/>
  <c r="D179" i="5" l="1"/>
  <c r="D180" i="5"/>
  <c r="D181" i="5"/>
  <c r="D182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1" i="5"/>
  <c r="D92" i="5"/>
  <c r="D93" i="5"/>
  <c r="D94" i="5"/>
  <c r="D95" i="5"/>
  <c r="D96" i="5"/>
  <c r="D97" i="5"/>
  <c r="D98" i="5"/>
  <c r="D101" i="5"/>
  <c r="D117" i="5"/>
  <c r="D118" i="5"/>
  <c r="D119" i="5"/>
  <c r="D120" i="5"/>
  <c r="D121" i="5"/>
  <c r="D11" i="5"/>
  <c r="D12" i="5"/>
  <c r="D13" i="5"/>
  <c r="D14" i="5"/>
  <c r="D15" i="5"/>
  <c r="D16" i="5"/>
  <c r="D17" i="5"/>
  <c r="D18" i="5"/>
  <c r="D19" i="5"/>
  <c r="D305" i="5" l="1"/>
  <c r="D304" i="5"/>
  <c r="K254" i="5"/>
  <c r="D254" i="5"/>
  <c r="C246" i="5"/>
  <c r="K244" i="5"/>
  <c r="K243" i="5"/>
  <c r="D212" i="5"/>
  <c r="K211" i="5"/>
  <c r="K210" i="5"/>
  <c r="D210" i="5"/>
  <c r="K209" i="5"/>
  <c r="D209" i="5"/>
  <c r="K208" i="5"/>
  <c r="D208" i="5"/>
  <c r="K207" i="5"/>
  <c r="K206" i="5"/>
  <c r="K205" i="5"/>
  <c r="K193" i="5"/>
  <c r="D193" i="5"/>
  <c r="D185" i="5"/>
  <c r="C185" i="5"/>
  <c r="K183" i="5"/>
  <c r="D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D132" i="5"/>
  <c r="C124" i="5"/>
  <c r="K122" i="5"/>
  <c r="D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95" i="5"/>
  <c r="K94" i="5"/>
  <c r="K93" i="5"/>
  <c r="K92" i="5"/>
  <c r="K91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D71" i="5"/>
  <c r="C63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D10" i="5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K63" i="5" l="1"/>
  <c r="K69" i="5" s="1"/>
  <c r="K124" i="5" s="1"/>
  <c r="K130" i="5" s="1"/>
  <c r="K185" i="5" s="1"/>
  <c r="K191" i="5" s="1"/>
  <c r="K246" i="5" s="1"/>
  <c r="K252" i="5" s="1"/>
  <c r="D264" i="2"/>
  <c r="D263" i="2"/>
  <c r="D262" i="2"/>
  <c r="D261" i="2"/>
  <c r="D260" i="2"/>
  <c r="D259" i="2"/>
  <c r="D258" i="2"/>
  <c r="D257" i="2"/>
  <c r="D256" i="2"/>
  <c r="D255" i="2"/>
  <c r="B249" i="2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C246" i="2"/>
  <c r="D246" i="2"/>
  <c r="D254" i="2"/>
  <c r="K254" i="2"/>
  <c r="K255" i="2"/>
  <c r="K256" i="2"/>
  <c r="K257" i="2"/>
  <c r="K258" i="2"/>
  <c r="K259" i="2"/>
  <c r="K260" i="2"/>
  <c r="K261" i="2"/>
  <c r="K262" i="2"/>
  <c r="K263" i="2"/>
  <c r="K264" i="2"/>
  <c r="D265" i="2"/>
  <c r="K265" i="2"/>
  <c r="D266" i="2"/>
  <c r="K266" i="2"/>
  <c r="D267" i="2"/>
  <c r="K267" i="2"/>
  <c r="D268" i="2"/>
  <c r="K268" i="2"/>
  <c r="D269" i="2"/>
  <c r="K269" i="2"/>
  <c r="D270" i="2"/>
  <c r="K270" i="2"/>
  <c r="D271" i="2"/>
  <c r="K271" i="2"/>
  <c r="D272" i="2"/>
  <c r="K272" i="2"/>
  <c r="D273" i="2"/>
  <c r="K273" i="2"/>
  <c r="D274" i="2"/>
  <c r="K274" i="2"/>
  <c r="D275" i="2"/>
  <c r="K275" i="2"/>
  <c r="D276" i="2"/>
  <c r="K276" i="2"/>
  <c r="D277" i="2"/>
  <c r="K277" i="2"/>
  <c r="D278" i="2"/>
  <c r="K278" i="2"/>
  <c r="D279" i="2"/>
  <c r="K279" i="2"/>
  <c r="D280" i="2"/>
  <c r="K280" i="2"/>
  <c r="D281" i="2"/>
  <c r="K281" i="2"/>
  <c r="D282" i="2"/>
  <c r="K282" i="2"/>
  <c r="D283" i="2"/>
  <c r="K283" i="2"/>
  <c r="D284" i="2"/>
  <c r="K284" i="2"/>
  <c r="D285" i="2"/>
  <c r="K285" i="2"/>
  <c r="D286" i="2"/>
  <c r="K286" i="2"/>
  <c r="D287" i="2"/>
  <c r="K287" i="2"/>
  <c r="D288" i="2"/>
  <c r="K288" i="2"/>
  <c r="D289" i="2"/>
  <c r="K289" i="2"/>
  <c r="D290" i="2"/>
  <c r="K290" i="2"/>
  <c r="D291" i="2"/>
  <c r="K291" i="2"/>
  <c r="D292" i="2"/>
  <c r="K292" i="2"/>
  <c r="D293" i="2"/>
  <c r="K293" i="2"/>
  <c r="D294" i="2"/>
  <c r="K294" i="2"/>
  <c r="D295" i="2"/>
  <c r="K295" i="2"/>
  <c r="D296" i="2"/>
  <c r="K296" i="2"/>
  <c r="D297" i="2"/>
  <c r="K297" i="2"/>
  <c r="D298" i="2"/>
  <c r="K298" i="2"/>
  <c r="D299" i="2"/>
  <c r="K299" i="2"/>
  <c r="D300" i="2"/>
  <c r="K300" i="2"/>
  <c r="D301" i="2"/>
  <c r="K301" i="2"/>
  <c r="D302" i="2"/>
  <c r="K302" i="2"/>
  <c r="D303" i="2"/>
  <c r="K303" i="2"/>
  <c r="D304" i="2"/>
  <c r="K304" i="2"/>
  <c r="D305" i="2"/>
  <c r="K305" i="2"/>
  <c r="C307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K307" i="5" l="1"/>
  <c r="K313" i="5" s="1"/>
  <c r="D204" i="2"/>
  <c r="D203" i="2"/>
  <c r="D202" i="2"/>
  <c r="D201" i="2"/>
  <c r="D200" i="2"/>
  <c r="D199" i="2"/>
  <c r="D198" i="2"/>
  <c r="D197" i="2"/>
  <c r="D205" i="2"/>
  <c r="D196" i="2"/>
  <c r="D195" i="2"/>
  <c r="D194" i="2"/>
  <c r="D193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7" i="2"/>
  <c r="D156" i="2"/>
  <c r="D155" i="2"/>
  <c r="D154" i="2"/>
  <c r="D153" i="2"/>
  <c r="D152" i="2"/>
  <c r="D151" i="2"/>
  <c r="D149" i="2"/>
  <c r="D148" i="2"/>
  <c r="D147" i="2"/>
  <c r="D146" i="2"/>
  <c r="D145" i="2"/>
  <c r="D144" i="2"/>
  <c r="D143" i="2"/>
  <c r="D142" i="2"/>
  <c r="D140" i="2"/>
  <c r="D139" i="2"/>
  <c r="D138" i="2"/>
  <c r="D137" i="2"/>
  <c r="D136" i="2"/>
  <c r="D135" i="2"/>
  <c r="D134" i="2"/>
  <c r="D133" i="2"/>
  <c r="D13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49" i="2"/>
  <c r="K148" i="2"/>
  <c r="K147" i="2"/>
  <c r="K146" i="2"/>
  <c r="K145" i="2"/>
  <c r="K144" i="2"/>
  <c r="K143" i="2"/>
  <c r="K142" i="2"/>
  <c r="K140" i="2"/>
  <c r="K139" i="2"/>
  <c r="K138" i="2"/>
  <c r="K137" i="2"/>
  <c r="K136" i="2"/>
  <c r="K135" i="2"/>
  <c r="K134" i="2"/>
  <c r="K133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86" i="2"/>
  <c r="D87" i="2"/>
  <c r="D88" i="2"/>
  <c r="D89" i="2"/>
  <c r="D90" i="2"/>
  <c r="D91" i="2"/>
  <c r="D92" i="2"/>
  <c r="D93" i="2"/>
  <c r="D94" i="2"/>
  <c r="D95" i="2"/>
  <c r="K52" i="2"/>
  <c r="K53" i="2"/>
  <c r="K54" i="2"/>
  <c r="K55" i="2"/>
  <c r="K56" i="2"/>
  <c r="K57" i="2"/>
  <c r="K58" i="2"/>
  <c r="K59" i="2"/>
  <c r="K60" i="2"/>
  <c r="K61" i="2"/>
  <c r="D79" i="2"/>
  <c r="D78" i="2"/>
  <c r="D77" i="2"/>
  <c r="D76" i="2"/>
  <c r="D75" i="2"/>
  <c r="D74" i="2"/>
  <c r="D73" i="2"/>
  <c r="D72" i="2"/>
  <c r="K25" i="2"/>
  <c r="K26" i="2"/>
  <c r="K27" i="2"/>
  <c r="K28" i="2"/>
  <c r="K29" i="2"/>
  <c r="K30" i="2"/>
  <c r="K31" i="2"/>
  <c r="K32" i="2"/>
  <c r="K35" i="2"/>
  <c r="K36" i="2"/>
  <c r="K37" i="2"/>
  <c r="K38" i="2"/>
  <c r="K39" i="2"/>
  <c r="K40" i="2"/>
  <c r="K41" i="2"/>
  <c r="K42" i="2"/>
  <c r="K43" i="2"/>
  <c r="K44" i="2"/>
  <c r="K86" i="2"/>
  <c r="K87" i="2"/>
  <c r="K88" i="2"/>
  <c r="K89" i="2"/>
  <c r="K90" i="2"/>
  <c r="K91" i="2"/>
  <c r="K244" i="2"/>
  <c r="D244" i="2"/>
  <c r="K243" i="2"/>
  <c r="D243" i="2"/>
  <c r="K242" i="2"/>
  <c r="D242" i="2"/>
  <c r="K241" i="2"/>
  <c r="D241" i="2"/>
  <c r="K240" i="2"/>
  <c r="D240" i="2"/>
  <c r="K239" i="2"/>
  <c r="D239" i="2"/>
  <c r="K238" i="2"/>
  <c r="D238" i="2"/>
  <c r="K237" i="2"/>
  <c r="D237" i="2"/>
  <c r="K236" i="2"/>
  <c r="D236" i="2"/>
  <c r="K235" i="2"/>
  <c r="D235" i="2"/>
  <c r="K234" i="2"/>
  <c r="D234" i="2"/>
  <c r="K233" i="2"/>
  <c r="D233" i="2"/>
  <c r="K232" i="2"/>
  <c r="D232" i="2"/>
  <c r="K231" i="2"/>
  <c r="D231" i="2"/>
  <c r="K230" i="2"/>
  <c r="D230" i="2"/>
  <c r="K229" i="2"/>
  <c r="D229" i="2"/>
  <c r="K228" i="2"/>
  <c r="D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B188" i="2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D185" i="2"/>
  <c r="C185" i="2"/>
  <c r="K183" i="2"/>
  <c r="D183" i="2"/>
  <c r="K182" i="2"/>
  <c r="D182" i="2"/>
  <c r="K181" i="2"/>
  <c r="D181" i="2"/>
  <c r="K180" i="2"/>
  <c r="D180" i="2"/>
  <c r="K179" i="2"/>
  <c r="D179" i="2"/>
  <c r="K178" i="2"/>
  <c r="D178" i="2"/>
  <c r="K177" i="2"/>
  <c r="D177" i="2"/>
  <c r="K176" i="2"/>
  <c r="D176" i="2"/>
  <c r="K175" i="2"/>
  <c r="K174" i="2"/>
  <c r="K173" i="2"/>
  <c r="K172" i="2"/>
  <c r="K154" i="2"/>
  <c r="K153" i="2"/>
  <c r="K152" i="2"/>
  <c r="K151" i="2"/>
  <c r="K150" i="2"/>
  <c r="D150" i="2"/>
  <c r="K141" i="2"/>
  <c r="D141" i="2"/>
  <c r="K132" i="2"/>
  <c r="B127" i="2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C124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85" i="2"/>
  <c r="D85" i="2"/>
  <c r="K84" i="2"/>
  <c r="D84" i="2"/>
  <c r="K83" i="2"/>
  <c r="D83" i="2"/>
  <c r="K82" i="2"/>
  <c r="D82" i="2"/>
  <c r="K81" i="2"/>
  <c r="D81" i="2"/>
  <c r="K80" i="2"/>
  <c r="K79" i="2"/>
  <c r="K78" i="2"/>
  <c r="K77" i="2"/>
  <c r="K76" i="2"/>
  <c r="K75" i="2"/>
  <c r="K74" i="2"/>
  <c r="K73" i="2"/>
  <c r="K72" i="2"/>
  <c r="K71" i="2"/>
  <c r="D71" i="2"/>
  <c r="B66" i="2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C63" i="2"/>
  <c r="D60" i="2"/>
  <c r="D59" i="2"/>
  <c r="D58" i="2"/>
  <c r="D57" i="2"/>
  <c r="D56" i="2"/>
  <c r="D55" i="2"/>
  <c r="D54" i="2"/>
  <c r="D53" i="2"/>
  <c r="D52" i="2"/>
  <c r="K51" i="2"/>
  <c r="D51" i="2"/>
  <c r="K50" i="2"/>
  <c r="D50" i="2"/>
  <c r="K49" i="2"/>
  <c r="D49" i="2"/>
  <c r="K48" i="2"/>
  <c r="D48" i="2"/>
  <c r="K47" i="2"/>
  <c r="D47" i="2"/>
  <c r="K46" i="2"/>
  <c r="D46" i="2"/>
  <c r="K45" i="2"/>
  <c r="D45" i="2"/>
  <c r="D44" i="2"/>
  <c r="D43" i="2"/>
  <c r="D42" i="2"/>
  <c r="D41" i="2"/>
  <c r="D40" i="2"/>
  <c r="D39" i="2"/>
  <c r="D38" i="2"/>
  <c r="D37" i="2"/>
  <c r="D36" i="2"/>
  <c r="D35" i="2"/>
  <c r="D32" i="2"/>
  <c r="D31" i="2"/>
  <c r="D30" i="2"/>
  <c r="D29" i="2"/>
  <c r="D28" i="2"/>
  <c r="D27" i="2"/>
  <c r="D26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K14" i="2"/>
  <c r="D14" i="2"/>
  <c r="K13" i="2"/>
  <c r="D13" i="2"/>
  <c r="K12" i="2"/>
  <c r="D12" i="2"/>
  <c r="K11" i="2"/>
  <c r="D11" i="2"/>
  <c r="K10" i="2"/>
  <c r="D10" i="2"/>
  <c r="B5" i="2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C6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K63" i="2" l="1"/>
  <c r="K69" i="2" s="1"/>
  <c r="K124" i="2" s="1"/>
  <c r="K130" i="2" s="1"/>
  <c r="K185" i="2" s="1"/>
  <c r="K191" i="2" s="1"/>
  <c r="K246" i="2" s="1"/>
  <c r="K252" i="2" s="1"/>
  <c r="K307" i="2" s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0" i="1"/>
  <c r="D96" i="1"/>
  <c r="D94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10" i="1"/>
  <c r="M16" i="1" l="1"/>
  <c r="K23" i="1"/>
  <c r="B66" i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80" i="1"/>
  <c r="K81" i="1"/>
  <c r="K82" i="1"/>
  <c r="K83" i="1"/>
  <c r="K84" i="1"/>
  <c r="K85" i="1"/>
  <c r="K86" i="1"/>
  <c r="K94" i="1"/>
  <c r="K71" i="1"/>
  <c r="K72" i="1"/>
  <c r="K73" i="1"/>
  <c r="K74" i="1"/>
  <c r="K75" i="1"/>
  <c r="K76" i="1"/>
  <c r="K77" i="1"/>
  <c r="K78" i="1"/>
  <c r="K79" i="1"/>
  <c r="K24" i="1"/>
  <c r="K25" i="1"/>
  <c r="K26" i="1"/>
  <c r="K27" i="1"/>
  <c r="K28" i="1"/>
  <c r="K29" i="1"/>
  <c r="K30" i="1"/>
  <c r="K31" i="1"/>
  <c r="K32" i="1"/>
  <c r="K46" i="1"/>
  <c r="K49" i="1"/>
  <c r="K10" i="1"/>
  <c r="K11" i="1"/>
  <c r="K12" i="1"/>
  <c r="K13" i="1"/>
  <c r="K14" i="1"/>
  <c r="K15" i="1"/>
  <c r="K17" i="1"/>
  <c r="K19" i="1"/>
  <c r="K20" i="1"/>
  <c r="K21" i="1"/>
  <c r="K22" i="1"/>
  <c r="C124" i="1"/>
  <c r="K18" i="1" l="1"/>
  <c r="K16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K69" i="1" l="1"/>
  <c r="K124" i="1" s="1"/>
</calcChain>
</file>

<file path=xl/sharedStrings.xml><?xml version="1.0" encoding="utf-8"?>
<sst xmlns="http://schemas.openxmlformats.org/spreadsheetml/2006/main" count="1357" uniqueCount="425">
  <si>
    <t>PAYMENT</t>
  </si>
  <si>
    <t>REFERS</t>
  </si>
  <si>
    <t>ITEM</t>
  </si>
  <si>
    <t>DESCRIPTION</t>
  </si>
  <si>
    <t>UNIT</t>
  </si>
  <si>
    <t>QTY</t>
  </si>
  <si>
    <t>RATE</t>
  </si>
  <si>
    <t>AMOUNT</t>
  </si>
  <si>
    <t>TO</t>
  </si>
  <si>
    <t>NO</t>
  </si>
  <si>
    <t>Carried forward</t>
  </si>
  <si>
    <t>Brought forward</t>
  </si>
  <si>
    <t>Carried forward to summary</t>
  </si>
  <si>
    <t>Column Widths</t>
  </si>
  <si>
    <t>PRELIMINARY AND GENERAL</t>
  </si>
  <si>
    <t>Section A</t>
  </si>
  <si>
    <t>SABS</t>
  </si>
  <si>
    <t>GENERAL</t>
  </si>
  <si>
    <t>1200 A</t>
  </si>
  <si>
    <t>Scheduled fixed-charge and value-</t>
  </si>
  <si>
    <t>related items:</t>
  </si>
  <si>
    <t>PSA</t>
  </si>
  <si>
    <t>.01</t>
  </si>
  <si>
    <t>Fixed preliminary and general charges</t>
  </si>
  <si>
    <t>Sum</t>
  </si>
  <si>
    <t>8.3.1</t>
  </si>
  <si>
    <t>.02</t>
  </si>
  <si>
    <t xml:space="preserve">Value-related preliminary and general </t>
  </si>
  <si>
    <t>8.3.2</t>
  </si>
  <si>
    <t>charges</t>
  </si>
  <si>
    <t>Scheduled time-related items:</t>
  </si>
  <si>
    <t xml:space="preserve">Time-related preliminary and general </t>
  </si>
  <si>
    <t>8.4.1</t>
  </si>
  <si>
    <t xml:space="preserve">charges </t>
  </si>
  <si>
    <t>Establishment of facilities on site</t>
  </si>
  <si>
    <t>8.3.2.1</t>
  </si>
  <si>
    <t>Facilities for Engineer</t>
  </si>
  <si>
    <t>.03</t>
  </si>
  <si>
    <t>Nameboard</t>
  </si>
  <si>
    <t>no</t>
  </si>
  <si>
    <t>PS 7.2</t>
  </si>
  <si>
    <t>.04</t>
  </si>
  <si>
    <t>.05</t>
  </si>
  <si>
    <t>.06</t>
  </si>
  <si>
    <t>.07</t>
  </si>
  <si>
    <t xml:space="preserve">Charge required by Contractor on </t>
  </si>
  <si>
    <t>%</t>
  </si>
  <si>
    <t>8.3.2.2</t>
  </si>
  <si>
    <t xml:space="preserve">Facilities for Contractor including offices </t>
  </si>
  <si>
    <t xml:space="preserve">and storage sheds, workshops, latrine </t>
  </si>
  <si>
    <t>facilities, meeting facilities, living</t>
  </si>
  <si>
    <t>8.3.3</t>
  </si>
  <si>
    <t>Other fixed-charge obligations</t>
  </si>
  <si>
    <t>8.3.4</t>
  </si>
  <si>
    <t xml:space="preserve">Removal of site establishment </t>
  </si>
  <si>
    <t>(Contractor and Engineer)</t>
  </si>
  <si>
    <t>Prime Cost Sums:</t>
  </si>
  <si>
    <t>8.6</t>
  </si>
  <si>
    <t xml:space="preserve">Additional tests required by the </t>
  </si>
  <si>
    <t>Engineer</t>
  </si>
  <si>
    <t>Equipment for Engineer</t>
  </si>
  <si>
    <t xml:space="preserve">accommodation, tools and equipment, </t>
  </si>
  <si>
    <t>water and electrical power and plant, etc.</t>
  </si>
  <si>
    <t>Correct Column Widths</t>
  </si>
  <si>
    <t>above item</t>
  </si>
  <si>
    <t>8.8.4</t>
  </si>
  <si>
    <t xml:space="preserve">Location and protection of existing </t>
  </si>
  <si>
    <t>services:</t>
  </si>
  <si>
    <t>Provision of detecting devices for:</t>
  </si>
  <si>
    <t>Water and sewer pipes</t>
  </si>
  <si>
    <t>Electrical and other cables</t>
  </si>
  <si>
    <t xml:space="preserve">Hand excavation necessary for locating </t>
  </si>
  <si>
    <t xml:space="preserve">and exposing existing services in all </t>
  </si>
  <si>
    <t>materials:</t>
  </si>
  <si>
    <t>In roadways</t>
  </si>
  <si>
    <t>m³</t>
  </si>
  <si>
    <t xml:space="preserve">In all other areas </t>
  </si>
  <si>
    <t>Remuneration of CLO</t>
  </si>
  <si>
    <t>Month</t>
  </si>
  <si>
    <t>Training by a Accredited Training Institution</t>
  </si>
  <si>
    <t>Health and Safety Specifications by Employer</t>
  </si>
  <si>
    <t>SEWER NETWORK</t>
  </si>
  <si>
    <t>Section B</t>
  </si>
  <si>
    <t>1200 C</t>
  </si>
  <si>
    <t>8.2.1</t>
  </si>
  <si>
    <t>1200 DB</t>
  </si>
  <si>
    <t>PSDB</t>
  </si>
  <si>
    <t>SITE CLEARANCE</t>
  </si>
  <si>
    <t>Clear and grub:</t>
  </si>
  <si>
    <t>m</t>
  </si>
  <si>
    <t>TRENCHES FOR SEWER PIPES</t>
  </si>
  <si>
    <t xml:space="preserve">Excavate in all materials for trenches, </t>
  </si>
  <si>
    <t xml:space="preserve">backfill, compact and dispose of surplus </t>
  </si>
  <si>
    <t>material :</t>
  </si>
  <si>
    <t>160 mm dia pipe, 600 mm wide for depths:</t>
  </si>
  <si>
    <t xml:space="preserve">Up to 1,0 m </t>
  </si>
  <si>
    <t>110 mm dia pipe, 600 mm wide for depths:</t>
  </si>
  <si>
    <t xml:space="preserve">Over 1,0 m up to 2,0 m </t>
  </si>
  <si>
    <t>Extra over item B.02 above for:</t>
  </si>
  <si>
    <t xml:space="preserve">Intermediate excavation  </t>
  </si>
  <si>
    <t xml:space="preserve">Hard rock excavation     </t>
  </si>
  <si>
    <t xml:space="preserve">Hand excavation and backfill where </t>
  </si>
  <si>
    <t xml:space="preserve">ordered by the Engineer </t>
  </si>
  <si>
    <t xml:space="preserve">Excavate and dispose of unsuitable </t>
  </si>
  <si>
    <t xml:space="preserve">material from trench bottom  </t>
  </si>
  <si>
    <t xml:space="preserve">Over 2,0 m up to 3,0 m </t>
  </si>
  <si>
    <t xml:space="preserve">Over 3,0 m up to 4,0 m </t>
  </si>
  <si>
    <t xml:space="preserve">Over 4,0 m up to 5,0 m </t>
  </si>
  <si>
    <t xml:space="preserve">Over 5,0 m up to 6,0 m </t>
  </si>
  <si>
    <t xml:space="preserve">Backfill stabilized with 5% cement </t>
  </si>
  <si>
    <t>where directed by the Engineer</t>
  </si>
  <si>
    <t>Soilcrete backfill where directed by the</t>
  </si>
  <si>
    <t xml:space="preserve">Engineer </t>
  </si>
  <si>
    <t>Excavation ancillaries:</t>
  </si>
  <si>
    <t>Make up deficiency in backfill material:</t>
  </si>
  <si>
    <t>From other necessary excavations</t>
  </si>
  <si>
    <t>on Site</t>
  </si>
  <si>
    <t xml:space="preserve">By importation from designated </t>
  </si>
  <si>
    <t>borrow pits</t>
  </si>
  <si>
    <t xml:space="preserve">By importation from commercial or </t>
  </si>
  <si>
    <t xml:space="preserve">off-site sources selected by the </t>
  </si>
  <si>
    <t>Contractor</t>
  </si>
  <si>
    <t xml:space="preserve">Compaction in road crossings     </t>
  </si>
  <si>
    <t xml:space="preserve">200mm to 300 mm dia pipe, 900 mm wide </t>
  </si>
  <si>
    <t>for depths:</t>
  </si>
  <si>
    <t>BEDDING (PIPES)</t>
  </si>
  <si>
    <t>1200 LB</t>
  </si>
  <si>
    <t>FLEXIBLE BEDDING: 110mm  SEWER PIPES</t>
  </si>
  <si>
    <t xml:space="preserve">Provision of bedding from trench </t>
  </si>
  <si>
    <t>excavations: (sieved material)</t>
  </si>
  <si>
    <t xml:space="preserve">Selected fill blanket </t>
  </si>
  <si>
    <t>Selected cradle material</t>
  </si>
  <si>
    <t>FLEXIBLE BEDDING: 160mm  SEWER PIPES</t>
  </si>
  <si>
    <t>FLEXIBLE BEDDING: 200mm  SEWER PIPES</t>
  </si>
  <si>
    <t>PSLB</t>
  </si>
  <si>
    <t>Supply only of bedding by importation:</t>
  </si>
  <si>
    <t>From commercial sources:</t>
  </si>
  <si>
    <t>SEWERS</t>
  </si>
  <si>
    <t>1200 LD</t>
  </si>
  <si>
    <t>Supply, lay, bed and test on flexible</t>
  </si>
  <si>
    <t>bedding, complete with couplings:</t>
  </si>
  <si>
    <t>110 mm dia</t>
  </si>
  <si>
    <t>160 mm dia</t>
  </si>
  <si>
    <t>200 mm dia</t>
  </si>
  <si>
    <t>uPVC Heavy duty pipe, Class 34</t>
  </si>
  <si>
    <t>MANHOLES</t>
  </si>
  <si>
    <t>8.2.3</t>
  </si>
  <si>
    <t xml:space="preserve">Precast concrete manhole (1000 mm nom dia)  </t>
  </si>
  <si>
    <t xml:space="preserve">for the following depths and as indicated on </t>
  </si>
  <si>
    <t xml:space="preserve">drawings, complete with heavy duty lockable </t>
  </si>
  <si>
    <t xml:space="preserve">concrete cover  (with locking mechanism) and </t>
  </si>
  <si>
    <t xml:space="preserve">frame. Include for extra excavation in all type </t>
  </si>
  <si>
    <t xml:space="preserve">of material, channel pieces, benching and all </t>
  </si>
  <si>
    <t>specials to connect to 160 mm dia pipes.</t>
  </si>
  <si>
    <t>Fittings for Erf connections</t>
  </si>
  <si>
    <t>110mm dia uPVC rodding eye</t>
  </si>
  <si>
    <t>number</t>
  </si>
  <si>
    <r>
      <t>110mm dia uPVC 45</t>
    </r>
    <r>
      <rPr>
        <vertAlign val="superscript"/>
        <sz val="9"/>
        <rFont val="Arial"/>
        <family val="2"/>
      </rPr>
      <t xml:space="preserve">0 </t>
    </r>
    <r>
      <rPr>
        <sz val="9"/>
        <rFont val="Arial"/>
        <family val="2"/>
      </rPr>
      <t>bend</t>
    </r>
  </si>
  <si>
    <t>110mm dia uPVC Y - junction</t>
  </si>
  <si>
    <t>110 End cap</t>
  </si>
  <si>
    <t>8.2.6</t>
  </si>
  <si>
    <t>8.2.8</t>
  </si>
  <si>
    <t>Anchor blocks:</t>
  </si>
  <si>
    <t>Class 20 MPa/19 mm concrete</t>
  </si>
  <si>
    <t>8.2.9</t>
  </si>
  <si>
    <t>PSLD</t>
  </si>
  <si>
    <t>8.2.11</t>
  </si>
  <si>
    <t>Connection to existing manhole, including</t>
  </si>
  <si>
    <t xml:space="preserve">all excavation, breaking of existing benching, </t>
  </si>
  <si>
    <t>backfill and making good.</t>
  </si>
  <si>
    <t>cutting of concrete rings, new benching,</t>
  </si>
  <si>
    <t>Section C</t>
  </si>
  <si>
    <t>EARTHWORKS (PIPE TRENCHES)</t>
  </si>
  <si>
    <t>excavations:</t>
  </si>
  <si>
    <t>8.2.2</t>
  </si>
  <si>
    <t>MEDIUM-PRESSURE PIPELINES</t>
  </si>
  <si>
    <t>1200 L</t>
  </si>
  <si>
    <t>.08</t>
  </si>
  <si>
    <t/>
  </si>
  <si>
    <t>Section D</t>
  </si>
  <si>
    <t>m²</t>
  </si>
  <si>
    <t>CONCRETE (STRUCTURAL)</t>
  </si>
  <si>
    <t>1200 G</t>
  </si>
  <si>
    <t>SCHEDULED REINFORCEMENT ITEMS</t>
  </si>
  <si>
    <t>kg</t>
  </si>
  <si>
    <t>SCHEDULED CONCRETE ITEMS</t>
  </si>
  <si>
    <t>8.4.2</t>
  </si>
  <si>
    <t>Blinding layer:</t>
  </si>
  <si>
    <t>8.4.3</t>
  </si>
  <si>
    <t>Strength concrete:</t>
  </si>
  <si>
    <t>sum</t>
  </si>
  <si>
    <t>SECURITY FENCE</t>
  </si>
  <si>
    <t>SANS</t>
  </si>
  <si>
    <t>Record Drawing Survey</t>
  </si>
  <si>
    <t>Marker post (as per typical detail)</t>
  </si>
  <si>
    <t>Pipe specials and fittings</t>
  </si>
  <si>
    <t>MCC and Telemetry</t>
  </si>
  <si>
    <t>Section E</t>
  </si>
  <si>
    <t>SEWER PUMP STATION</t>
  </si>
  <si>
    <t>EARTHWORKS</t>
  </si>
  <si>
    <t>TRENCHES FOR RISING MAINS</t>
  </si>
  <si>
    <t xml:space="preserve">Over 1,0 m up to 1.5 m </t>
  </si>
  <si>
    <t xml:space="preserve">Over 1.5 m up to 2,0 m </t>
  </si>
  <si>
    <t xml:space="preserve">Excavate in all materials for pump station </t>
  </si>
  <si>
    <t xml:space="preserve">material </t>
  </si>
  <si>
    <t>FLEXIBLE BEDDING FOR SEWER PIPES</t>
  </si>
  <si>
    <t>Selected bedding material</t>
  </si>
  <si>
    <t xml:space="preserve">Supply, lay and bed on class C </t>
  </si>
  <si>
    <t>PUMP STATION</t>
  </si>
  <si>
    <t>Clear area for pump station</t>
  </si>
  <si>
    <t>Benching (15/19 concrete)</t>
  </si>
  <si>
    <t>BUILDING WORKS</t>
  </si>
  <si>
    <t>Brickwork:</t>
  </si>
  <si>
    <t xml:space="preserve">"Bergendal blend satin" by Corobrick, </t>
  </si>
  <si>
    <t>inside face: non-facing plastered</t>
  </si>
  <si>
    <t>230 mm thick, outside face: face brick</t>
  </si>
  <si>
    <t>Plaster work:</t>
  </si>
  <si>
    <t xml:space="preserve">30 mm thick, wood-float finish     </t>
  </si>
  <si>
    <t>Doors and windows:</t>
  </si>
  <si>
    <t>this item</t>
  </si>
  <si>
    <t xml:space="preserve">material and any other to complete </t>
  </si>
  <si>
    <t>Walls (Enamel Closs 3 coats)</t>
  </si>
  <si>
    <t>Floor (Enamel Closs 3 coats)</t>
  </si>
  <si>
    <t>Roof (Enamel Closs 3 coats)</t>
  </si>
  <si>
    <t>1200 H</t>
  </si>
  <si>
    <t>STRUCTURAL STEELWORK</t>
  </si>
  <si>
    <t>8.3.1.2</t>
  </si>
  <si>
    <t>of the following structural steel gantry:</t>
  </si>
  <si>
    <t>erection (inclusive of bolts, nuts, washers, etc)</t>
  </si>
  <si>
    <t>305 x 165 x 46 kg/m</t>
  </si>
  <si>
    <t>Extra over item E.02 above for:</t>
  </si>
  <si>
    <t>Extra over item E.03 above for:</t>
  </si>
  <si>
    <t>SCHEDULED FORMWORK ITEMS</t>
  </si>
  <si>
    <t>Smooth:</t>
  </si>
  <si>
    <t>Vertical formwork to:</t>
  </si>
  <si>
    <t>Sump Walls</t>
  </si>
  <si>
    <t>Horizontal formwork to:</t>
  </si>
  <si>
    <t>Roof</t>
  </si>
  <si>
    <t>Box out holes/form voids:</t>
  </si>
  <si>
    <t xml:space="preserve">Large, other than circular, of area </t>
  </si>
  <si>
    <t xml:space="preserve">over 0,1 m² and up to and including </t>
  </si>
  <si>
    <t xml:space="preserve">0,5 m², and in the following depth </t>
  </si>
  <si>
    <t>ranges:</t>
  </si>
  <si>
    <t xml:space="preserve">0 m up to and including 0,5 m         </t>
  </si>
  <si>
    <t>High-tensile steel bars in the following:</t>
  </si>
  <si>
    <t>16 mm dia</t>
  </si>
  <si>
    <t>10 mm dia</t>
  </si>
  <si>
    <t>12 mm dia</t>
  </si>
  <si>
    <t>Mild steel bars in the following:</t>
  </si>
  <si>
    <t>8 mm dia</t>
  </si>
  <si>
    <t>Class 15 MPa/19 mm concrete of:</t>
  </si>
  <si>
    <t xml:space="preserve">100 mm thickness   </t>
  </si>
  <si>
    <t>Class 30 MPa/19 mm concrete in:</t>
  </si>
  <si>
    <t>8.4.4</t>
  </si>
  <si>
    <t>Unformed surface finishes:</t>
  </si>
  <si>
    <t>Wood-floated finishes to:</t>
  </si>
  <si>
    <t>8.5</t>
  </si>
  <si>
    <t>Joints:</t>
  </si>
  <si>
    <t>.11</t>
  </si>
  <si>
    <t xml:space="preserve">Durajoint PVC Water Stop or </t>
  </si>
  <si>
    <t>similar approved</t>
  </si>
  <si>
    <t>Paintwork:</t>
  </si>
  <si>
    <t>8.3.7</t>
  </si>
  <si>
    <t>Handrail assembly complete:</t>
  </si>
  <si>
    <t>As shown on Drawing</t>
  </si>
  <si>
    <t>8.3.8</t>
  </si>
  <si>
    <t>Ladders, complete and installed:</t>
  </si>
  <si>
    <t>SEGMENTED PAVING</t>
  </si>
  <si>
    <t>1200 MJ</t>
  </si>
  <si>
    <t>Provision of edge restraints:</t>
  </si>
  <si>
    <t>For straight edging</t>
  </si>
  <si>
    <t>PSMJ</t>
  </si>
  <si>
    <t>Construction of paving complete:</t>
  </si>
  <si>
    <t>Compile and supply of Operation and</t>
  </si>
  <si>
    <t>Maintenance Manuals</t>
  </si>
  <si>
    <t>100 mm x 200 mm Straight Paving</t>
  </si>
  <si>
    <t>60 mm thick paving blocks</t>
  </si>
  <si>
    <t>including 25 mm sand bedding, 5mm</t>
  </si>
  <si>
    <t>sand topping and 75mm sifted gravel</t>
  </si>
  <si>
    <t>compacted layer .</t>
  </si>
  <si>
    <t>1200 AB</t>
  </si>
  <si>
    <t>and Construction Regulations 2014</t>
  </si>
  <si>
    <t>Compliance with the OHS Act,</t>
  </si>
  <si>
    <t>Strips, 1 m wide for sewer pipe line</t>
  </si>
  <si>
    <t>Strips, 3 m wide for sewer pipe line</t>
  </si>
  <si>
    <t>8.3.3.3</t>
  </si>
  <si>
    <t>8.2.2.</t>
  </si>
  <si>
    <t>160 mm uPVC Class 9</t>
  </si>
  <si>
    <t>Summary of Schedule</t>
  </si>
  <si>
    <t>Section</t>
  </si>
  <si>
    <t>Description</t>
  </si>
  <si>
    <t>Amount</t>
  </si>
  <si>
    <t>Total of Schedules</t>
  </si>
  <si>
    <t>R</t>
  </si>
  <si>
    <r>
      <t xml:space="preserve">Notice to Tenders: </t>
    </r>
    <r>
      <rPr>
        <i/>
        <sz val="8"/>
        <rFont val="Arial"/>
        <family val="2"/>
      </rPr>
      <t>(include addendum(s) issued)</t>
    </r>
  </si>
  <si>
    <t>No.1</t>
  </si>
  <si>
    <t>No.2</t>
  </si>
  <si>
    <t>No.3</t>
  </si>
  <si>
    <t>Total of Tender Sum</t>
  </si>
  <si>
    <t>Add Contingencies</t>
  </si>
  <si>
    <t>The Tenderer shall add 10% of the “Total of Tender Sum” for contingencies. 
The sum provided here for contingencies is under sole control of the Employer’s agent and may be deducted in whole or in part</t>
  </si>
  <si>
    <r>
      <rPr>
        <b/>
        <sz val="10"/>
        <rFont val="Arial"/>
        <family val="2"/>
      </rPr>
      <t xml:space="preserve">Sub Total  </t>
    </r>
    <r>
      <rPr>
        <sz val="10"/>
        <rFont val="Arial"/>
        <family val="2"/>
      </rPr>
      <t xml:space="preserve">   (Sum of “Total of Tender Sum” and “Contingencies”)</t>
    </r>
  </si>
  <si>
    <t>Add 15% Value Added Tax</t>
  </si>
  <si>
    <r>
      <rPr>
        <b/>
        <sz val="10"/>
        <rFont val="Arial"/>
        <family val="2"/>
      </rPr>
      <t xml:space="preserve">Total </t>
    </r>
    <r>
      <rPr>
        <sz val="10"/>
        <rFont val="Arial"/>
        <family val="2"/>
      </rPr>
      <t xml:space="preserve">     (Tender amount carried to the “Form of Offer”)</t>
    </r>
  </si>
  <si>
    <t xml:space="preserve">Tenderer’s time for Completion </t>
  </si>
  <si>
    <t>months</t>
  </si>
  <si>
    <t xml:space="preserve">Remuneration of Steering Committee  </t>
  </si>
  <si>
    <t>Members (R 250.00 / member per sitting)</t>
  </si>
  <si>
    <t>Protection, removal, realignment and</t>
  </si>
  <si>
    <t>replacement of services (Utility services)</t>
  </si>
  <si>
    <t>SEWER NETWORK CLEANING</t>
  </si>
  <si>
    <t>Cleaning of sewer line with Pressure Wash</t>
  </si>
  <si>
    <t>Expose manhole lid</t>
  </si>
  <si>
    <t>CLEANING OF EXISTING SEWER LINES</t>
  </si>
  <si>
    <t>Cleaning of Manholes</t>
  </si>
  <si>
    <t xml:space="preserve">site within 10 km radius. </t>
  </si>
  <si>
    <t>.</t>
  </si>
  <si>
    <t>Mechanical cleaning equipment</t>
  </si>
  <si>
    <t>Cleaning of 160mm Sewer Lines</t>
  </si>
  <si>
    <t xml:space="preserve">Expose manhole lid by hand </t>
  </si>
  <si>
    <t>Allow for CCTV inspection of cleaned 160m</t>
  </si>
  <si>
    <t>diameter sewer line</t>
  </si>
  <si>
    <t>Dealing with water generated by Pressure Wash</t>
  </si>
  <si>
    <t>Temporary blocking of erf connection for the</t>
  </si>
  <si>
    <t>duration of the project</t>
  </si>
  <si>
    <t>Raising manhole cover</t>
  </si>
  <si>
    <t>1.0 m Diameter, 250mm ring</t>
  </si>
  <si>
    <t>1.0 m Diameter, 500mm ring</t>
  </si>
  <si>
    <t>1.2 m Diameter, 250mm ring</t>
  </si>
  <si>
    <t>1.2 m Diameter, 500mm ring</t>
  </si>
  <si>
    <t xml:space="preserve">Remove all debris inside manhole and </t>
  </si>
  <si>
    <t>dispose thereof at a designated disposal</t>
  </si>
  <si>
    <t>Dispose of debris at a designated disposal</t>
  </si>
  <si>
    <t>EXISTING SEWER PUMP STATION</t>
  </si>
  <si>
    <t>PSC 8.2.13</t>
  </si>
  <si>
    <t>SCREENING CHAMBER</t>
  </si>
  <si>
    <t>Walls</t>
  </si>
  <si>
    <t xml:space="preserve">Slab </t>
  </si>
  <si>
    <t xml:space="preserve">Floor </t>
  </si>
  <si>
    <t>Swivel foundation</t>
  </si>
  <si>
    <t>Floor</t>
  </si>
  <si>
    <t>Slab</t>
  </si>
  <si>
    <t xml:space="preserve">SANS </t>
  </si>
  <si>
    <t xml:space="preserve">Supply, manufacture, finish, paint (Black) and </t>
  </si>
  <si>
    <t>of the following structural steel:</t>
  </si>
  <si>
    <t>Swivel Lifting Davit as per drawings</t>
  </si>
  <si>
    <t>1.2 m high, 50mm Galvanized hand</t>
  </si>
  <si>
    <t>rails heavy duty, complete installed</t>
  </si>
  <si>
    <t>Galvanized Recta Grid</t>
  </si>
  <si>
    <r>
      <t>m</t>
    </r>
    <r>
      <rPr>
        <vertAlign val="superscript"/>
        <sz val="9"/>
        <rFont val="Arial"/>
        <family val="2"/>
      </rPr>
      <t>2</t>
    </r>
  </si>
  <si>
    <t>Galvanised Inlet Screen</t>
  </si>
  <si>
    <t xml:space="preserve">Grinder c/w control box </t>
  </si>
  <si>
    <t>Steel Roof Cover</t>
  </si>
  <si>
    <t xml:space="preserve">Including 3 layers paint (black), excavations, </t>
  </si>
  <si>
    <t>concrete footings, etc.</t>
  </si>
  <si>
    <t>1 Ton Electrical hoist</t>
  </si>
  <si>
    <t>Galvanized Steel Bucket</t>
  </si>
  <si>
    <t>Electrification</t>
  </si>
  <si>
    <t>1 414mm x 1 450mm Rake Screen</t>
  </si>
  <si>
    <t xml:space="preserve">600mm x 600mm x 600mm Bucket as per </t>
  </si>
  <si>
    <t>drawing</t>
  </si>
  <si>
    <t>Handrails</t>
  </si>
  <si>
    <t>Clear area around pump station</t>
  </si>
  <si>
    <t>110 mm uPVC Class 9</t>
  </si>
  <si>
    <t>Temporary steel gate 2.4 m x 2.1 m</t>
  </si>
  <si>
    <t>Walls (Enamel Closs 3 coats) White</t>
  </si>
  <si>
    <t>Floor (Enamel Closs 3 coats) Green</t>
  </si>
  <si>
    <t>Roof (Enamel Closs 3 coats) White</t>
  </si>
  <si>
    <t>sand topping, 75mm sifted gravel</t>
  </si>
  <si>
    <t>compacted layer and soil poisoning.</t>
  </si>
  <si>
    <t xml:space="preserve">Panel shall be affixed to post over 48 line wires </t>
  </si>
  <si>
    <t>bolt comb clamps using 24 x Anti vandal bolts.</t>
  </si>
  <si>
    <t>using 8 x Double bolt comb clamps and 8 x Single</t>
  </si>
  <si>
    <t>Panel shall have 2 x 70° flanges along sides</t>
  </si>
  <si>
    <t>Fence complete with one 3.6 m motor gate</t>
  </si>
  <si>
    <t xml:space="preserve">Panel aperture size (centres) shall be 76.2mm </t>
  </si>
  <si>
    <t>x 12.7mm</t>
  </si>
  <si>
    <t>inside of fence line)</t>
  </si>
  <si>
    <t xml:space="preserve">(internal fixtures - all fixtures shall be on the </t>
  </si>
  <si>
    <t>Refurbishment of Power Supply</t>
  </si>
  <si>
    <t xml:space="preserve">Pumping of sewer sludge in existing </t>
  </si>
  <si>
    <t xml:space="preserve">sumps and dispose od sludge at local </t>
  </si>
  <si>
    <t>Waste Water Treatment Works</t>
  </si>
  <si>
    <t>Cleaning of Sewer Sump</t>
  </si>
  <si>
    <r>
      <t>m</t>
    </r>
    <r>
      <rPr>
        <vertAlign val="superscript"/>
        <sz val="9"/>
        <rFont val="Arial"/>
        <family val="2"/>
      </rPr>
      <t>3</t>
    </r>
  </si>
  <si>
    <t>walls in order to inspect</t>
  </si>
  <si>
    <t>material (Est. dept 4.5 m)</t>
  </si>
  <si>
    <t xml:space="preserve">1 500mm x 500mm (including 40 x 40 x 3mm  </t>
  </si>
  <si>
    <t>galvanised angel iron steel frame)</t>
  </si>
  <si>
    <t>Pump House</t>
  </si>
  <si>
    <t xml:space="preserve">Sump Floor </t>
  </si>
  <si>
    <t>Pump station Floor</t>
  </si>
  <si>
    <t>Inflow platform</t>
  </si>
  <si>
    <t>Below ground Walls</t>
  </si>
  <si>
    <t>Above ground Walls</t>
  </si>
  <si>
    <t>Concrete Security Door</t>
  </si>
  <si>
    <t>20 mm dia</t>
  </si>
  <si>
    <t>Floors</t>
  </si>
  <si>
    <t xml:space="preserve">Supply, manufacture, finish, paint (black) and </t>
  </si>
  <si>
    <t>Galvanized Ladder</t>
  </si>
  <si>
    <t>.09</t>
  </si>
  <si>
    <t>P. Sum</t>
  </si>
  <si>
    <t>Eskom Power Supply</t>
  </si>
  <si>
    <t xml:space="preserve">500mm x 300mm Window frame </t>
  </si>
  <si>
    <t>as per drawing</t>
  </si>
  <si>
    <t>Galvanized Steel Window Frame</t>
  </si>
  <si>
    <t>Plumbing</t>
  </si>
  <si>
    <t>.10</t>
  </si>
  <si>
    <t>Section F</t>
  </si>
  <si>
    <t>Estimate 50% does not have erf connections</t>
  </si>
  <si>
    <t>110 - 160mm dia uPVC Y - junction saddle</t>
  </si>
  <si>
    <t>Dismantle and re-erect fence</t>
  </si>
  <si>
    <t>approximately 1350 erven</t>
  </si>
  <si>
    <t xml:space="preserve">lines and dispose of sludge at local </t>
  </si>
  <si>
    <t>100% of all existing lines</t>
  </si>
  <si>
    <t>Unforeseen damages to existing sewer pipes</t>
  </si>
  <si>
    <t xml:space="preserve">Building will include brick force and DPC </t>
  </si>
  <si>
    <t xml:space="preserve">Washing and cleaning of sumps floor and </t>
  </si>
  <si>
    <t>Supply and erect 2.1m high "ClearVu" Security</t>
  </si>
  <si>
    <t>Spike strip on top of fence include.</t>
  </si>
  <si>
    <t>Supply and install pump set</t>
  </si>
  <si>
    <t xml:space="preserve">Sealing of joints with water stop: </t>
  </si>
  <si>
    <t>6.0 x 6.0 m Roof, complete as per drawing</t>
  </si>
  <si>
    <t>3.8 x 6.0 m Roof, complete as per drawing</t>
  </si>
  <si>
    <t>EXISTING SEWER PUMP STATION INLET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</si>
</sst>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-* #,##0_-;\-* #,##0_-;_-* &quot;-&quot;??_-;_-@_-"/>
    <numFmt numFmtId="166" formatCode="0_)"/>
    <numFmt numFmtId="167" formatCode="&quot;R&quot;\ #,##0.00"/>
    <numFmt numFmtId="168" formatCode="_-* #,##0.0_-;\-* #,##0.0_-;_-* &quot;-&quot;??_-;_-@_-"/>
    <numFmt numFmtId="169" formatCode="_-* #,##0.0_-;\-* #,##0.0_-;_-* &quot;-&quot;?_-;_-@_-"/>
  </numFmts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Times New Roman"/>
      <family val="1"/>
    </font>
    <font>
      <u/>
      <sz val="9"/>
      <name val="Arial"/>
      <family val="2"/>
    </font>
    <font>
      <u/>
      <sz val="10"/>
      <name val="Times New Roman"/>
      <family val="1"/>
    </font>
    <font>
      <sz val="7"/>
      <color theme="6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theme="9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5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8" fillId="0" borderId="0" xfId="0" applyFont="1" applyAlignment="1">
      <alignment horizontal="center" vertical="center"/>
    </xf>
    <xf numFmtId="0" fontId="3" fillId="0" borderId="3" xfId="0" applyFont="1" applyBorder="1"/>
    <xf numFmtId="0" fontId="2" fillId="0" borderId="0" xfId="3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9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" fontId="3" fillId="0" borderId="3" xfId="2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5" fontId="3" fillId="0" borderId="3" xfId="2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>
      <alignment vertical="center" wrapText="1"/>
    </xf>
    <xf numFmtId="0" fontId="3" fillId="0" borderId="0" xfId="0" quotePrefix="1" applyFont="1" applyAlignment="1">
      <alignment vertical="center" wrapText="1"/>
    </xf>
    <xf numFmtId="0" fontId="3" fillId="0" borderId="9" xfId="0" quotePrefix="1" applyFont="1" applyBorder="1" applyAlignment="1">
      <alignment vertical="center" wrapText="1"/>
    </xf>
    <xf numFmtId="0" fontId="3" fillId="0" borderId="0" xfId="3" quotePrefix="1" applyFont="1" applyAlignment="1">
      <alignment horizontal="left"/>
    </xf>
    <xf numFmtId="0" fontId="6" fillId="0" borderId="0" xfId="0" applyFont="1" applyAlignment="1">
      <alignment horizontal="left"/>
    </xf>
    <xf numFmtId="3" fontId="3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 applyProtection="1">
      <alignment horizontal="right" vertical="center"/>
      <protection locked="0"/>
    </xf>
    <xf numFmtId="4" fontId="3" fillId="0" borderId="0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" fontId="4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4" fillId="0" borderId="3" xfId="1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4" fontId="4" fillId="0" borderId="3" xfId="2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5" fontId="4" fillId="0" borderId="4" xfId="1" applyNumberFormat="1" applyFont="1" applyFill="1" applyBorder="1" applyAlignment="1">
      <alignment horizontal="right" vertical="center"/>
    </xf>
    <xf numFmtId="43" fontId="4" fillId="0" borderId="4" xfId="1" applyFont="1" applyFill="1" applyBorder="1" applyAlignment="1">
      <alignment horizontal="right" vertical="center"/>
    </xf>
    <xf numFmtId="4" fontId="4" fillId="0" borderId="4" xfId="2" applyNumberFormat="1" applyFont="1" applyFill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3" fillId="0" borderId="3" xfId="1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left" vertical="center"/>
    </xf>
    <xf numFmtId="167" fontId="3" fillId="0" borderId="3" xfId="2" quotePrefix="1" applyNumberFormat="1" applyFont="1" applyFill="1" applyBorder="1" applyAlignment="1" applyProtection="1">
      <alignment horizontal="right" vertical="center"/>
      <protection locked="0"/>
    </xf>
    <xf numFmtId="165" fontId="3" fillId="0" borderId="11" xfId="5" applyNumberFormat="1" applyFont="1" applyFill="1" applyBorder="1" applyAlignment="1">
      <alignment horizontal="right" vertical="center"/>
    </xf>
    <xf numFmtId="165" fontId="3" fillId="0" borderId="3" xfId="5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" fontId="3" fillId="0" borderId="1" xfId="2" applyNumberFormat="1" applyFont="1" applyFill="1" applyBorder="1" applyAlignment="1" applyProtection="1">
      <alignment horizontal="right" vertical="center"/>
      <protection locked="0"/>
    </xf>
    <xf numFmtId="4" fontId="4" fillId="0" borderId="3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3" fillId="0" borderId="3" xfId="2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right" vertical="center"/>
    </xf>
    <xf numFmtId="43" fontId="3" fillId="0" borderId="5" xfId="1" applyFont="1" applyFill="1" applyBorder="1" applyAlignment="1">
      <alignment horizontal="right" vertical="center"/>
    </xf>
    <xf numFmtId="4" fontId="3" fillId="0" borderId="4" xfId="2" applyNumberFormat="1" applyFont="1" applyFill="1" applyBorder="1" applyAlignment="1">
      <alignment horizontal="right" vertical="center"/>
    </xf>
    <xf numFmtId="165" fontId="4" fillId="0" borderId="3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quotePrefix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9" xfId="0" quotePrefix="1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65" fontId="3" fillId="0" borderId="3" xfId="2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0" fontId="3" fillId="0" borderId="0" xfId="4" quotePrefix="1" applyFont="1" applyAlignment="1">
      <alignment horizontal="left" vertical="center"/>
    </xf>
    <xf numFmtId="0" fontId="3" fillId="0" borderId="0" xfId="3" quotePrefix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6" fillId="0" borderId="0" xfId="4" applyFont="1"/>
    <xf numFmtId="0" fontId="4" fillId="0" borderId="0" xfId="0" applyFont="1"/>
    <xf numFmtId="0" fontId="2" fillId="0" borderId="0" xfId="3" applyFont="1"/>
    <xf numFmtId="166" fontId="3" fillId="0" borderId="0" xfId="0" applyNumberFormat="1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/>
    <xf numFmtId="0" fontId="3" fillId="0" borderId="7" xfId="0" applyFont="1" applyBorder="1"/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4" quotePrefix="1" applyFont="1"/>
    <xf numFmtId="2" fontId="3" fillId="0" borderId="0" xfId="0" applyNumberFormat="1" applyFont="1" applyAlignment="1">
      <alignment horizontal="left"/>
    </xf>
    <xf numFmtId="2" fontId="3" fillId="0" borderId="7" xfId="0" applyNumberFormat="1" applyFont="1" applyBorder="1" applyAlignment="1">
      <alignment horizontal="left"/>
    </xf>
    <xf numFmtId="0" fontId="4" fillId="0" borderId="6" xfId="0" quotePrefix="1" applyFont="1" applyBorder="1"/>
    <xf numFmtId="0" fontId="3" fillId="0" borderId="2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7" xfId="0" quotePrefix="1" applyFont="1" applyBorder="1" applyAlignment="1">
      <alignment horizontal="left"/>
    </xf>
    <xf numFmtId="2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66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quotePrefix="1" applyFont="1" applyAlignment="1">
      <alignment horizontal="left" vertical="top"/>
    </xf>
    <xf numFmtId="0" fontId="3" fillId="0" borderId="0" xfId="4" quotePrefix="1" applyFont="1" applyAlignment="1">
      <alignment horizontal="left" vertical="top"/>
    </xf>
    <xf numFmtId="0" fontId="3" fillId="0" borderId="0" xfId="3" quotePrefix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3" fillId="0" borderId="7" xfId="0" quotePrefix="1" applyFont="1" applyBorder="1"/>
    <xf numFmtId="0" fontId="3" fillId="0" borderId="7" xfId="3" quotePrefix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3" xfId="6" applyFont="1" applyBorder="1" applyAlignment="1">
      <alignment horizontal="left"/>
    </xf>
    <xf numFmtId="0" fontId="3" fillId="0" borderId="0" xfId="6" applyFont="1" applyAlignment="1">
      <alignment horizontal="left"/>
    </xf>
    <xf numFmtId="0" fontId="3" fillId="0" borderId="3" xfId="6" applyFont="1" applyBorder="1" applyAlignment="1">
      <alignment horizontal="center"/>
    </xf>
    <xf numFmtId="0" fontId="4" fillId="0" borderId="0" xfId="6" applyFont="1" applyAlignment="1">
      <alignment horizontal="left"/>
    </xf>
    <xf numFmtId="0" fontId="3" fillId="0" borderId="0" xfId="6" quotePrefix="1" applyFont="1" applyAlignment="1">
      <alignment horizontal="left"/>
    </xf>
    <xf numFmtId="0" fontId="2" fillId="0" borderId="0" xfId="6" applyFont="1" applyAlignment="1">
      <alignment horizontal="left"/>
    </xf>
    <xf numFmtId="0" fontId="3" fillId="0" borderId="3" xfId="6" applyFont="1" applyBorder="1"/>
    <xf numFmtId="0" fontId="3" fillId="0" borderId="0" xfId="6" applyFont="1"/>
    <xf numFmtId="0" fontId="2" fillId="0" borderId="0" xfId="4" applyFont="1"/>
    <xf numFmtId="0" fontId="4" fillId="0" borderId="0" xfId="6" applyFont="1"/>
    <xf numFmtId="0" fontId="3" fillId="0" borderId="9" xfId="6" applyFont="1" applyBorder="1" applyAlignment="1">
      <alignment horizontal="left"/>
    </xf>
    <xf numFmtId="0" fontId="3" fillId="0" borderId="7" xfId="6" applyFont="1" applyBorder="1"/>
    <xf numFmtId="0" fontId="3" fillId="0" borderId="9" xfId="6" applyFont="1" applyBorder="1"/>
    <xf numFmtId="0" fontId="3" fillId="0" borderId="7" xfId="6" quotePrefix="1" applyFont="1" applyBorder="1"/>
    <xf numFmtId="168" fontId="3" fillId="0" borderId="3" xfId="1" applyNumberFormat="1" applyFont="1" applyFill="1" applyBorder="1" applyAlignment="1">
      <alignment horizontal="right"/>
    </xf>
    <xf numFmtId="0" fontId="3" fillId="0" borderId="0" xfId="6" quotePrefix="1" applyFont="1"/>
    <xf numFmtId="0" fontId="3" fillId="0" borderId="0" xfId="3" applyFont="1" applyAlignment="1">
      <alignment horizontal="left"/>
    </xf>
    <xf numFmtId="165" fontId="3" fillId="0" borderId="0" xfId="1" applyNumberFormat="1" applyFont="1" applyFill="1" applyBorder="1" applyAlignment="1">
      <alignment horizontal="right"/>
    </xf>
    <xf numFmtId="0" fontId="3" fillId="0" borderId="0" xfId="6" applyFont="1" applyAlignment="1">
      <alignment horizontal="center"/>
    </xf>
    <xf numFmtId="43" fontId="3" fillId="0" borderId="3" xfId="1" applyFont="1" applyBorder="1" applyAlignment="1">
      <alignment horizontal="right"/>
    </xf>
    <xf numFmtId="168" fontId="3" fillId="0" borderId="3" xfId="1" applyNumberFormat="1" applyFont="1" applyFill="1" applyBorder="1" applyAlignment="1">
      <alignment horizontal="right" vertical="center"/>
    </xf>
    <xf numFmtId="0" fontId="6" fillId="0" borderId="0" xfId="4" applyFont="1" applyAlignment="1">
      <alignment horizontal="left"/>
    </xf>
    <xf numFmtId="165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>
      <alignment horizontal="right"/>
    </xf>
    <xf numFmtId="165" fontId="3" fillId="0" borderId="4" xfId="0" applyNumberFormat="1" applyFont="1" applyBorder="1" applyAlignment="1">
      <alignment horizontal="right" vertical="center"/>
    </xf>
    <xf numFmtId="43" fontId="3" fillId="0" borderId="4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8" fontId="3" fillId="0" borderId="10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8" fontId="4" fillId="0" borderId="1" xfId="1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center" vertical="center"/>
    </xf>
    <xf numFmtId="168" fontId="4" fillId="0" borderId="4" xfId="1" applyNumberFormat="1" applyFont="1" applyFill="1" applyBorder="1" applyAlignment="1">
      <alignment horizontal="right" vertical="center"/>
    </xf>
    <xf numFmtId="168" fontId="3" fillId="0" borderId="2" xfId="1" applyNumberFormat="1" applyFont="1" applyFill="1" applyBorder="1" applyAlignment="1">
      <alignment horizontal="right" vertical="center"/>
    </xf>
    <xf numFmtId="168" fontId="3" fillId="0" borderId="5" xfId="1" applyNumberFormat="1" applyFont="1" applyFill="1" applyBorder="1" applyAlignment="1">
      <alignment horizontal="right" vertical="center"/>
    </xf>
    <xf numFmtId="168" fontId="4" fillId="0" borderId="3" xfId="1" applyNumberFormat="1" applyFont="1" applyFill="1" applyBorder="1" applyAlignment="1">
      <alignment horizontal="right" vertical="center"/>
    </xf>
    <xf numFmtId="168" fontId="3" fillId="0" borderId="3" xfId="1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 vertical="center"/>
    </xf>
    <xf numFmtId="168" fontId="3" fillId="0" borderId="3" xfId="2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  <xf numFmtId="168" fontId="3" fillId="0" borderId="3" xfId="6" applyNumberFormat="1" applyFont="1" applyBorder="1"/>
    <xf numFmtId="0" fontId="4" fillId="0" borderId="0" xfId="4" quotePrefix="1" applyFont="1" applyAlignment="1">
      <alignment horizontal="left" vertical="center"/>
    </xf>
    <xf numFmtId="166" fontId="3" fillId="0" borderId="0" xfId="0" quotePrefix="1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9" fontId="3" fillId="0" borderId="3" xfId="1" applyNumberFormat="1" applyFont="1" applyBorder="1" applyAlignment="1">
      <alignment horizontal="right"/>
    </xf>
    <xf numFmtId="9" fontId="3" fillId="0" borderId="3" xfId="1" applyNumberFormat="1" applyFont="1" applyFill="1" applyBorder="1" applyAlignment="1">
      <alignment horizontal="right" vertical="center"/>
    </xf>
    <xf numFmtId="16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left"/>
    </xf>
    <xf numFmtId="43" fontId="3" fillId="0" borderId="10" xfId="1" applyFont="1" applyBorder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43" fontId="10" fillId="0" borderId="0" xfId="0" applyNumberFormat="1" applyFont="1" applyAlignment="1">
      <alignment horizontal="left" vertical="center"/>
    </xf>
    <xf numFmtId="9" fontId="10" fillId="0" borderId="0" xfId="0" applyNumberFormat="1" applyFont="1" applyAlignment="1">
      <alignment horizontal="left" vertical="center"/>
    </xf>
    <xf numFmtId="9" fontId="0" fillId="0" borderId="0" xfId="0" applyNumberFormat="1" applyAlignment="1">
      <alignment vertical="center"/>
    </xf>
    <xf numFmtId="43" fontId="0" fillId="0" borderId="5" xfId="1" applyFont="1" applyBorder="1" applyAlignment="1">
      <alignment horizontal="right" vertical="center"/>
    </xf>
    <xf numFmtId="43" fontId="0" fillId="0" borderId="14" xfId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</cellXfs>
  <cellStyles count="7">
    <cellStyle name="Comma" xfId="1" builtinId="3"/>
    <cellStyle name="Comma0" xfId="2" xr:uid="{D0EE8C14-5FE1-4D8A-9AC5-9C04F8134A3C}"/>
    <cellStyle name="Currency" xfId="5" builtinId="4"/>
    <cellStyle name="Normal" xfId="0" builtinId="0"/>
    <cellStyle name="Normal 2" xfId="6" xr:uid="{F216ED3E-5D0C-4D03-91D2-4D743887FE77}"/>
    <cellStyle name="OPSKRIF" xfId="3" xr:uid="{AF04823E-8F68-4C82-BCFB-C07D83A92487}"/>
    <cellStyle name="OPSKRIFTE" xfId="4" xr:uid="{26A0FBA1-77CA-4227-97EC-65EE9754F9A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D50D-E4BB-45C9-B346-D4B119D3AAA2}">
  <dimension ref="A1:J41"/>
  <sheetViews>
    <sheetView view="pageBreakPreview" topLeftCell="A23" zoomScale="85" zoomScaleNormal="100" zoomScaleSheetLayoutView="85" workbookViewId="0">
      <selection activeCell="Q37" sqref="Q37"/>
    </sheetView>
  </sheetViews>
  <sheetFormatPr defaultRowHeight="20.100000000000001" customHeight="1" x14ac:dyDescent="0.2"/>
  <cols>
    <col min="1" max="16384" width="9.140625" style="163"/>
  </cols>
  <sheetData>
    <row r="1" spans="1:10" ht="31.5" customHeight="1" x14ac:dyDescent="0.2">
      <c r="A1" s="211" t="s">
        <v>288</v>
      </c>
      <c r="B1" s="211"/>
      <c r="C1" s="211"/>
      <c r="D1" s="211"/>
      <c r="E1" s="211"/>
      <c r="F1" s="211"/>
      <c r="G1" s="211"/>
      <c r="H1" s="211"/>
      <c r="I1" s="211"/>
      <c r="J1" s="211"/>
    </row>
    <row r="4" spans="1:10" ht="20.100000000000001" customHeight="1" x14ac:dyDescent="0.2">
      <c r="A4" s="168" t="s">
        <v>289</v>
      </c>
      <c r="B4" s="168"/>
      <c r="C4" s="168" t="s">
        <v>290</v>
      </c>
      <c r="D4" s="168"/>
      <c r="E4" s="168"/>
      <c r="F4" s="168"/>
      <c r="G4" s="168"/>
      <c r="H4" s="168"/>
      <c r="I4" s="168" t="s">
        <v>291</v>
      </c>
      <c r="J4" s="168"/>
    </row>
    <row r="6" spans="1:10" ht="20.100000000000001" customHeight="1" x14ac:dyDescent="0.2">
      <c r="A6" s="164" t="str">
        <f>'Section A - P&amp;Gs'!K5</f>
        <v>Section A</v>
      </c>
      <c r="C6" s="163" t="str">
        <f>'Section A - P&amp;Gs'!C5:G5</f>
        <v>PRELIMINARY AND GENERAL</v>
      </c>
      <c r="H6" s="166" t="s">
        <v>293</v>
      </c>
      <c r="I6" s="209"/>
      <c r="J6" s="209"/>
    </row>
    <row r="8" spans="1:10" ht="20.100000000000001" customHeight="1" x14ac:dyDescent="0.2">
      <c r="A8" s="164" t="str">
        <f>'Section B - Cleaning'!K5</f>
        <v>Section B</v>
      </c>
      <c r="C8" s="163" t="str">
        <f>'Section B - Cleaning'!E11</f>
        <v>CLEANING OF EXISTING SEWER LINES</v>
      </c>
      <c r="H8" s="166" t="s">
        <v>293</v>
      </c>
      <c r="I8" s="209"/>
      <c r="J8" s="209"/>
    </row>
    <row r="10" spans="1:10" ht="20.100000000000001" customHeight="1" x14ac:dyDescent="0.2">
      <c r="A10" s="164" t="str">
        <f>'Section C - Existing Sewer Pump'!K5</f>
        <v>Section C</v>
      </c>
      <c r="C10" s="163" t="str">
        <f>'Section C - Existing Sewer Pump'!C5</f>
        <v>EXISTING SEWER PUMP STATION</v>
      </c>
      <c r="H10" s="166" t="s">
        <v>293</v>
      </c>
      <c r="I10" s="209"/>
      <c r="J10" s="209"/>
    </row>
    <row r="12" spans="1:10" ht="20.100000000000001" customHeight="1" x14ac:dyDescent="0.2">
      <c r="A12" s="164" t="str">
        <f>'Section D - Inlet Screen'!K5</f>
        <v>Section D</v>
      </c>
      <c r="C12" s="163" t="str">
        <f>'Section D - Inlet Screen'!C5</f>
        <v>EXISTING SEWER PUMP STATION INLET SCREEN</v>
      </c>
      <c r="H12" s="166" t="s">
        <v>293</v>
      </c>
      <c r="I12" s="209"/>
      <c r="J12" s="209"/>
    </row>
    <row r="14" spans="1:10" ht="20.100000000000001" customHeight="1" x14ac:dyDescent="0.2">
      <c r="A14" s="164" t="str">
        <f>'Section E - Sewer Pump Station'!K5</f>
        <v>Section E</v>
      </c>
      <c r="C14" s="163" t="str">
        <f>'Section E - Sewer Pump Station'!C5:G5</f>
        <v>SEWER PUMP STATION</v>
      </c>
      <c r="H14" s="166" t="s">
        <v>293</v>
      </c>
      <c r="I14" s="209"/>
      <c r="J14" s="209"/>
    </row>
    <row r="15" spans="1:10" ht="20.100000000000001" customHeight="1" x14ac:dyDescent="0.2">
      <c r="A15" s="164"/>
      <c r="H15" s="166"/>
      <c r="I15" s="205"/>
      <c r="J15" s="205"/>
    </row>
    <row r="16" spans="1:10" ht="20.100000000000001" customHeight="1" x14ac:dyDescent="0.2">
      <c r="A16" s="164" t="str">
        <f>'Section F - Sewer'!K5</f>
        <v>Section F</v>
      </c>
      <c r="C16" s="163" t="str">
        <f>'Section F - Sewer'!C5</f>
        <v>SEWER NETWORK</v>
      </c>
      <c r="H16" s="166" t="s">
        <v>293</v>
      </c>
      <c r="I16" s="209"/>
      <c r="J16" s="209"/>
    </row>
    <row r="18" spans="1:10" ht="24.95" customHeight="1" x14ac:dyDescent="0.2">
      <c r="A18" s="169" t="s">
        <v>292</v>
      </c>
      <c r="B18" s="170"/>
      <c r="C18" s="170"/>
      <c r="D18" s="170"/>
      <c r="E18" s="170"/>
      <c r="F18" s="170"/>
      <c r="G18" s="170"/>
      <c r="H18" s="171" t="s">
        <v>293</v>
      </c>
      <c r="I18" s="210"/>
      <c r="J18" s="210"/>
    </row>
    <row r="20" spans="1:10" ht="20.100000000000001" customHeight="1" x14ac:dyDescent="0.2">
      <c r="A20" s="163" t="s">
        <v>294</v>
      </c>
    </row>
    <row r="21" spans="1:10" ht="20.100000000000001" customHeight="1" x14ac:dyDescent="0.2">
      <c r="A21" s="163" t="s">
        <v>295</v>
      </c>
      <c r="H21" s="166" t="s">
        <v>293</v>
      </c>
      <c r="I21" s="209"/>
      <c r="J21" s="209"/>
    </row>
    <row r="22" spans="1:10" ht="20.100000000000001" customHeight="1" x14ac:dyDescent="0.2">
      <c r="A22" s="163" t="s">
        <v>296</v>
      </c>
      <c r="H22" s="166" t="s">
        <v>293</v>
      </c>
      <c r="I22" s="209"/>
      <c r="J22" s="209"/>
    </row>
    <row r="23" spans="1:10" ht="20.100000000000001" customHeight="1" x14ac:dyDescent="0.2">
      <c r="A23" s="163" t="s">
        <v>297</v>
      </c>
      <c r="H23" s="166" t="s">
        <v>293</v>
      </c>
      <c r="I23" s="209"/>
      <c r="J23" s="209"/>
    </row>
    <row r="25" spans="1:10" ht="20.100000000000001" customHeight="1" x14ac:dyDescent="0.2">
      <c r="A25" s="169" t="s">
        <v>298</v>
      </c>
      <c r="B25" s="170"/>
      <c r="C25" s="170"/>
      <c r="D25" s="170"/>
      <c r="E25" s="170"/>
      <c r="F25" s="170"/>
      <c r="G25" s="170"/>
      <c r="H25" s="171" t="s">
        <v>293</v>
      </c>
      <c r="I25" s="210"/>
      <c r="J25" s="210"/>
    </row>
    <row r="27" spans="1:10" ht="20.100000000000001" customHeight="1" x14ac:dyDescent="0.2">
      <c r="A27" s="165" t="s">
        <v>299</v>
      </c>
      <c r="H27" s="166" t="s">
        <v>293</v>
      </c>
      <c r="I27" s="209"/>
      <c r="J27" s="209"/>
    </row>
    <row r="28" spans="1:10" ht="42" customHeight="1" x14ac:dyDescent="0.2">
      <c r="A28" s="212" t="s">
        <v>300</v>
      </c>
      <c r="B28" s="212"/>
      <c r="C28" s="212"/>
      <c r="D28" s="212"/>
      <c r="E28" s="212"/>
      <c r="F28" s="212"/>
      <c r="G28" s="212"/>
      <c r="H28" s="212"/>
      <c r="I28" s="167"/>
      <c r="J28" s="167"/>
    </row>
    <row r="29" spans="1:10" ht="39.950000000000003" customHeight="1" x14ac:dyDescent="0.2">
      <c r="A29" s="170" t="s">
        <v>301</v>
      </c>
      <c r="B29" s="170"/>
      <c r="C29" s="170"/>
      <c r="D29" s="170"/>
      <c r="E29" s="170"/>
      <c r="F29" s="170"/>
      <c r="G29" s="170"/>
      <c r="H29" s="171" t="s">
        <v>293</v>
      </c>
      <c r="I29" s="209"/>
      <c r="J29" s="209"/>
    </row>
    <row r="30" spans="1:10" ht="39.950000000000003" customHeight="1" x14ac:dyDescent="0.2">
      <c r="A30" s="169" t="s">
        <v>302</v>
      </c>
      <c r="B30" s="170"/>
      <c r="C30" s="170"/>
      <c r="D30" s="170"/>
      <c r="E30" s="170"/>
      <c r="F30" s="170"/>
      <c r="G30" s="170"/>
      <c r="H30" s="171" t="s">
        <v>293</v>
      </c>
      <c r="I30" s="209"/>
      <c r="J30" s="209"/>
    </row>
    <row r="31" spans="1:10" ht="39.950000000000003" customHeight="1" x14ac:dyDescent="0.2">
      <c r="A31" s="170" t="s">
        <v>303</v>
      </c>
      <c r="B31" s="170"/>
      <c r="C31" s="170"/>
      <c r="D31" s="170"/>
      <c r="E31" s="170"/>
      <c r="F31" s="170"/>
      <c r="G31" s="170"/>
      <c r="H31" s="171" t="s">
        <v>293</v>
      </c>
      <c r="I31" s="209"/>
      <c r="J31" s="209"/>
    </row>
    <row r="33" spans="6:10" ht="20.100000000000001" customHeight="1" x14ac:dyDescent="0.2">
      <c r="H33" s="172" t="s">
        <v>304</v>
      </c>
      <c r="I33" s="167"/>
      <c r="J33" t="s">
        <v>305</v>
      </c>
    </row>
    <row r="36" spans="6:10" ht="20.100000000000001" customHeight="1" x14ac:dyDescent="0.2">
      <c r="F36" s="208"/>
      <c r="I36" s="209"/>
      <c r="J36" s="209"/>
    </row>
    <row r="37" spans="6:10" ht="20.100000000000001" customHeight="1" x14ac:dyDescent="0.2">
      <c r="I37" s="209"/>
      <c r="J37" s="209"/>
    </row>
    <row r="38" spans="6:10" ht="20.100000000000001" customHeight="1" x14ac:dyDescent="0.2">
      <c r="I38" s="209"/>
      <c r="J38" s="209"/>
    </row>
    <row r="39" spans="6:10" ht="20.100000000000001" customHeight="1" x14ac:dyDescent="0.2">
      <c r="I39" s="209"/>
      <c r="J39" s="209"/>
    </row>
    <row r="40" spans="6:10" ht="20.100000000000001" customHeight="1" x14ac:dyDescent="0.2">
      <c r="I40" s="209"/>
      <c r="J40" s="209"/>
    </row>
    <row r="41" spans="6:10" ht="20.100000000000001" customHeight="1" x14ac:dyDescent="0.2">
      <c r="I41" s="209"/>
      <c r="J41" s="209"/>
    </row>
  </sheetData>
  <mergeCells count="23">
    <mergeCell ref="I29:J29"/>
    <mergeCell ref="I30:J30"/>
    <mergeCell ref="I31:J31"/>
    <mergeCell ref="A28:H28"/>
    <mergeCell ref="I27:J27"/>
    <mergeCell ref="A1:J1"/>
    <mergeCell ref="I6:J6"/>
    <mergeCell ref="I8:J8"/>
    <mergeCell ref="I10:J10"/>
    <mergeCell ref="I12:J12"/>
    <mergeCell ref="I25:J25"/>
    <mergeCell ref="I16:J16"/>
    <mergeCell ref="I14:J14"/>
    <mergeCell ref="I18:J18"/>
    <mergeCell ref="I21:J21"/>
    <mergeCell ref="I22:J22"/>
    <mergeCell ref="I23:J23"/>
    <mergeCell ref="I41:J41"/>
    <mergeCell ref="I36:J36"/>
    <mergeCell ref="I37:J37"/>
    <mergeCell ref="I38:J38"/>
    <mergeCell ref="I39:J39"/>
    <mergeCell ref="I40:J40"/>
  </mergeCells>
  <phoneticPr fontId="10" type="noConversion"/>
  <pageMargins left="0.7" right="0.7" top="0.75" bottom="0.75" header="0.3" footer="0.3"/>
  <pageSetup paperSize="9" scale="9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2F46-E18C-42D5-B3DE-2F614DACD32B}">
  <dimension ref="A1:O125"/>
  <sheetViews>
    <sheetView view="pageBreakPreview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46" customWidth="1"/>
    <col min="10" max="10" width="10.7109375" style="47" customWidth="1"/>
    <col min="11" max="11" width="12.7109375" style="48" customWidth="1"/>
    <col min="12" max="12" width="9.140625" style="16"/>
    <col min="13" max="13" width="12" style="16" bestFit="1" customWidth="1"/>
    <col min="14" max="14" width="9.140625" style="17"/>
    <col min="15" max="258" width="9.140625" style="16"/>
    <col min="259" max="259" width="9.5703125" style="16" customWidth="1"/>
    <col min="260" max="260" width="7.42578125" style="16" customWidth="1"/>
    <col min="261" max="262" width="3.7109375" style="16" customWidth="1"/>
    <col min="263" max="263" width="29.7109375" style="16" customWidth="1"/>
    <col min="264" max="264" width="8.140625" style="16" customWidth="1"/>
    <col min="265" max="265" width="8.7109375" style="16" customWidth="1"/>
    <col min="266" max="266" width="9.7109375" style="16" customWidth="1"/>
    <col min="267" max="267" width="12.7109375" style="16" customWidth="1"/>
    <col min="268" max="514" width="9.140625" style="16"/>
    <col min="515" max="515" width="9.5703125" style="16" customWidth="1"/>
    <col min="516" max="516" width="7.42578125" style="16" customWidth="1"/>
    <col min="517" max="518" width="3.7109375" style="16" customWidth="1"/>
    <col min="519" max="519" width="29.7109375" style="16" customWidth="1"/>
    <col min="520" max="520" width="8.140625" style="16" customWidth="1"/>
    <col min="521" max="521" width="8.7109375" style="16" customWidth="1"/>
    <col min="522" max="522" width="9.7109375" style="16" customWidth="1"/>
    <col min="523" max="523" width="12.7109375" style="16" customWidth="1"/>
    <col min="524" max="770" width="9.140625" style="16"/>
    <col min="771" max="771" width="9.5703125" style="16" customWidth="1"/>
    <col min="772" max="772" width="7.42578125" style="16" customWidth="1"/>
    <col min="773" max="774" width="3.7109375" style="16" customWidth="1"/>
    <col min="775" max="775" width="29.7109375" style="16" customWidth="1"/>
    <col min="776" max="776" width="8.140625" style="16" customWidth="1"/>
    <col min="777" max="777" width="8.7109375" style="16" customWidth="1"/>
    <col min="778" max="778" width="9.7109375" style="16" customWidth="1"/>
    <col min="779" max="779" width="12.7109375" style="16" customWidth="1"/>
    <col min="780" max="1026" width="9.140625" style="16"/>
    <col min="1027" max="1027" width="9.5703125" style="16" customWidth="1"/>
    <col min="1028" max="1028" width="7.42578125" style="16" customWidth="1"/>
    <col min="1029" max="1030" width="3.7109375" style="16" customWidth="1"/>
    <col min="1031" max="1031" width="29.7109375" style="16" customWidth="1"/>
    <col min="1032" max="1032" width="8.140625" style="16" customWidth="1"/>
    <col min="1033" max="1033" width="8.7109375" style="16" customWidth="1"/>
    <col min="1034" max="1034" width="9.7109375" style="16" customWidth="1"/>
    <col min="1035" max="1035" width="12.7109375" style="16" customWidth="1"/>
    <col min="1036" max="1282" width="9.140625" style="16"/>
    <col min="1283" max="1283" width="9.5703125" style="16" customWidth="1"/>
    <col min="1284" max="1284" width="7.42578125" style="16" customWidth="1"/>
    <col min="1285" max="1286" width="3.7109375" style="16" customWidth="1"/>
    <col min="1287" max="1287" width="29.7109375" style="16" customWidth="1"/>
    <col min="1288" max="1288" width="8.140625" style="16" customWidth="1"/>
    <col min="1289" max="1289" width="8.7109375" style="16" customWidth="1"/>
    <col min="1290" max="1290" width="9.7109375" style="16" customWidth="1"/>
    <col min="1291" max="1291" width="12.7109375" style="16" customWidth="1"/>
    <col min="1292" max="1538" width="9.140625" style="16"/>
    <col min="1539" max="1539" width="9.5703125" style="16" customWidth="1"/>
    <col min="1540" max="1540" width="7.42578125" style="16" customWidth="1"/>
    <col min="1541" max="1542" width="3.7109375" style="16" customWidth="1"/>
    <col min="1543" max="1543" width="29.7109375" style="16" customWidth="1"/>
    <col min="1544" max="1544" width="8.140625" style="16" customWidth="1"/>
    <col min="1545" max="1545" width="8.7109375" style="16" customWidth="1"/>
    <col min="1546" max="1546" width="9.7109375" style="16" customWidth="1"/>
    <col min="1547" max="1547" width="12.7109375" style="16" customWidth="1"/>
    <col min="1548" max="1794" width="9.140625" style="16"/>
    <col min="1795" max="1795" width="9.5703125" style="16" customWidth="1"/>
    <col min="1796" max="1796" width="7.42578125" style="16" customWidth="1"/>
    <col min="1797" max="1798" width="3.7109375" style="16" customWidth="1"/>
    <col min="1799" max="1799" width="29.7109375" style="16" customWidth="1"/>
    <col min="1800" max="1800" width="8.140625" style="16" customWidth="1"/>
    <col min="1801" max="1801" width="8.7109375" style="16" customWidth="1"/>
    <col min="1802" max="1802" width="9.7109375" style="16" customWidth="1"/>
    <col min="1803" max="1803" width="12.7109375" style="16" customWidth="1"/>
    <col min="1804" max="2050" width="9.140625" style="16"/>
    <col min="2051" max="2051" width="9.5703125" style="16" customWidth="1"/>
    <col min="2052" max="2052" width="7.42578125" style="16" customWidth="1"/>
    <col min="2053" max="2054" width="3.7109375" style="16" customWidth="1"/>
    <col min="2055" max="2055" width="29.7109375" style="16" customWidth="1"/>
    <col min="2056" max="2056" width="8.140625" style="16" customWidth="1"/>
    <col min="2057" max="2057" width="8.7109375" style="16" customWidth="1"/>
    <col min="2058" max="2058" width="9.7109375" style="16" customWidth="1"/>
    <col min="2059" max="2059" width="12.7109375" style="16" customWidth="1"/>
    <col min="2060" max="2306" width="9.140625" style="16"/>
    <col min="2307" max="2307" width="9.5703125" style="16" customWidth="1"/>
    <col min="2308" max="2308" width="7.42578125" style="16" customWidth="1"/>
    <col min="2309" max="2310" width="3.7109375" style="16" customWidth="1"/>
    <col min="2311" max="2311" width="29.7109375" style="16" customWidth="1"/>
    <col min="2312" max="2312" width="8.140625" style="16" customWidth="1"/>
    <col min="2313" max="2313" width="8.7109375" style="16" customWidth="1"/>
    <col min="2314" max="2314" width="9.7109375" style="16" customWidth="1"/>
    <col min="2315" max="2315" width="12.7109375" style="16" customWidth="1"/>
    <col min="2316" max="2562" width="9.140625" style="16"/>
    <col min="2563" max="2563" width="9.5703125" style="16" customWidth="1"/>
    <col min="2564" max="2564" width="7.42578125" style="16" customWidth="1"/>
    <col min="2565" max="2566" width="3.7109375" style="16" customWidth="1"/>
    <col min="2567" max="2567" width="29.7109375" style="16" customWidth="1"/>
    <col min="2568" max="2568" width="8.140625" style="16" customWidth="1"/>
    <col min="2569" max="2569" width="8.7109375" style="16" customWidth="1"/>
    <col min="2570" max="2570" width="9.7109375" style="16" customWidth="1"/>
    <col min="2571" max="2571" width="12.7109375" style="16" customWidth="1"/>
    <col min="2572" max="2818" width="9.140625" style="16"/>
    <col min="2819" max="2819" width="9.5703125" style="16" customWidth="1"/>
    <col min="2820" max="2820" width="7.42578125" style="16" customWidth="1"/>
    <col min="2821" max="2822" width="3.7109375" style="16" customWidth="1"/>
    <col min="2823" max="2823" width="29.7109375" style="16" customWidth="1"/>
    <col min="2824" max="2824" width="8.140625" style="16" customWidth="1"/>
    <col min="2825" max="2825" width="8.7109375" style="16" customWidth="1"/>
    <col min="2826" max="2826" width="9.7109375" style="16" customWidth="1"/>
    <col min="2827" max="2827" width="12.7109375" style="16" customWidth="1"/>
    <col min="2828" max="3074" width="9.140625" style="16"/>
    <col min="3075" max="3075" width="9.5703125" style="16" customWidth="1"/>
    <col min="3076" max="3076" width="7.42578125" style="16" customWidth="1"/>
    <col min="3077" max="3078" width="3.7109375" style="16" customWidth="1"/>
    <col min="3079" max="3079" width="29.7109375" style="16" customWidth="1"/>
    <col min="3080" max="3080" width="8.140625" style="16" customWidth="1"/>
    <col min="3081" max="3081" width="8.7109375" style="16" customWidth="1"/>
    <col min="3082" max="3082" width="9.7109375" style="16" customWidth="1"/>
    <col min="3083" max="3083" width="12.7109375" style="16" customWidth="1"/>
    <col min="3084" max="3330" width="9.140625" style="16"/>
    <col min="3331" max="3331" width="9.5703125" style="16" customWidth="1"/>
    <col min="3332" max="3332" width="7.42578125" style="16" customWidth="1"/>
    <col min="3333" max="3334" width="3.7109375" style="16" customWidth="1"/>
    <col min="3335" max="3335" width="29.7109375" style="16" customWidth="1"/>
    <col min="3336" max="3336" width="8.140625" style="16" customWidth="1"/>
    <col min="3337" max="3337" width="8.7109375" style="16" customWidth="1"/>
    <col min="3338" max="3338" width="9.7109375" style="16" customWidth="1"/>
    <col min="3339" max="3339" width="12.7109375" style="16" customWidth="1"/>
    <col min="3340" max="3586" width="9.140625" style="16"/>
    <col min="3587" max="3587" width="9.5703125" style="16" customWidth="1"/>
    <col min="3588" max="3588" width="7.42578125" style="16" customWidth="1"/>
    <col min="3589" max="3590" width="3.7109375" style="16" customWidth="1"/>
    <col min="3591" max="3591" width="29.7109375" style="16" customWidth="1"/>
    <col min="3592" max="3592" width="8.140625" style="16" customWidth="1"/>
    <col min="3593" max="3593" width="8.7109375" style="16" customWidth="1"/>
    <col min="3594" max="3594" width="9.7109375" style="16" customWidth="1"/>
    <col min="3595" max="3595" width="12.7109375" style="16" customWidth="1"/>
    <col min="3596" max="3842" width="9.140625" style="16"/>
    <col min="3843" max="3843" width="9.5703125" style="16" customWidth="1"/>
    <col min="3844" max="3844" width="7.42578125" style="16" customWidth="1"/>
    <col min="3845" max="3846" width="3.7109375" style="16" customWidth="1"/>
    <col min="3847" max="3847" width="29.7109375" style="16" customWidth="1"/>
    <col min="3848" max="3848" width="8.140625" style="16" customWidth="1"/>
    <col min="3849" max="3849" width="8.7109375" style="16" customWidth="1"/>
    <col min="3850" max="3850" width="9.7109375" style="16" customWidth="1"/>
    <col min="3851" max="3851" width="12.7109375" style="16" customWidth="1"/>
    <col min="3852" max="4098" width="9.140625" style="16"/>
    <col min="4099" max="4099" width="9.5703125" style="16" customWidth="1"/>
    <col min="4100" max="4100" width="7.42578125" style="16" customWidth="1"/>
    <col min="4101" max="4102" width="3.7109375" style="16" customWidth="1"/>
    <col min="4103" max="4103" width="29.7109375" style="16" customWidth="1"/>
    <col min="4104" max="4104" width="8.140625" style="16" customWidth="1"/>
    <col min="4105" max="4105" width="8.7109375" style="16" customWidth="1"/>
    <col min="4106" max="4106" width="9.7109375" style="16" customWidth="1"/>
    <col min="4107" max="4107" width="12.7109375" style="16" customWidth="1"/>
    <col min="4108" max="4354" width="9.140625" style="16"/>
    <col min="4355" max="4355" width="9.5703125" style="16" customWidth="1"/>
    <col min="4356" max="4356" width="7.42578125" style="16" customWidth="1"/>
    <col min="4357" max="4358" width="3.7109375" style="16" customWidth="1"/>
    <col min="4359" max="4359" width="29.7109375" style="16" customWidth="1"/>
    <col min="4360" max="4360" width="8.140625" style="16" customWidth="1"/>
    <col min="4361" max="4361" width="8.7109375" style="16" customWidth="1"/>
    <col min="4362" max="4362" width="9.7109375" style="16" customWidth="1"/>
    <col min="4363" max="4363" width="12.7109375" style="16" customWidth="1"/>
    <col min="4364" max="4610" width="9.140625" style="16"/>
    <col min="4611" max="4611" width="9.5703125" style="16" customWidth="1"/>
    <col min="4612" max="4612" width="7.42578125" style="16" customWidth="1"/>
    <col min="4613" max="4614" width="3.7109375" style="16" customWidth="1"/>
    <col min="4615" max="4615" width="29.7109375" style="16" customWidth="1"/>
    <col min="4616" max="4616" width="8.140625" style="16" customWidth="1"/>
    <col min="4617" max="4617" width="8.7109375" style="16" customWidth="1"/>
    <col min="4618" max="4618" width="9.7109375" style="16" customWidth="1"/>
    <col min="4619" max="4619" width="12.7109375" style="16" customWidth="1"/>
    <col min="4620" max="4866" width="9.140625" style="16"/>
    <col min="4867" max="4867" width="9.5703125" style="16" customWidth="1"/>
    <col min="4868" max="4868" width="7.42578125" style="16" customWidth="1"/>
    <col min="4869" max="4870" width="3.7109375" style="16" customWidth="1"/>
    <col min="4871" max="4871" width="29.7109375" style="16" customWidth="1"/>
    <col min="4872" max="4872" width="8.140625" style="16" customWidth="1"/>
    <col min="4873" max="4873" width="8.7109375" style="16" customWidth="1"/>
    <col min="4874" max="4874" width="9.7109375" style="16" customWidth="1"/>
    <col min="4875" max="4875" width="12.7109375" style="16" customWidth="1"/>
    <col min="4876" max="5122" width="9.140625" style="16"/>
    <col min="5123" max="5123" width="9.5703125" style="16" customWidth="1"/>
    <col min="5124" max="5124" width="7.42578125" style="16" customWidth="1"/>
    <col min="5125" max="5126" width="3.7109375" style="16" customWidth="1"/>
    <col min="5127" max="5127" width="29.7109375" style="16" customWidth="1"/>
    <col min="5128" max="5128" width="8.140625" style="16" customWidth="1"/>
    <col min="5129" max="5129" width="8.7109375" style="16" customWidth="1"/>
    <col min="5130" max="5130" width="9.7109375" style="16" customWidth="1"/>
    <col min="5131" max="5131" width="12.7109375" style="16" customWidth="1"/>
    <col min="5132" max="5378" width="9.140625" style="16"/>
    <col min="5379" max="5379" width="9.5703125" style="16" customWidth="1"/>
    <col min="5380" max="5380" width="7.42578125" style="16" customWidth="1"/>
    <col min="5381" max="5382" width="3.7109375" style="16" customWidth="1"/>
    <col min="5383" max="5383" width="29.7109375" style="16" customWidth="1"/>
    <col min="5384" max="5384" width="8.140625" style="16" customWidth="1"/>
    <col min="5385" max="5385" width="8.7109375" style="16" customWidth="1"/>
    <col min="5386" max="5386" width="9.7109375" style="16" customWidth="1"/>
    <col min="5387" max="5387" width="12.7109375" style="16" customWidth="1"/>
    <col min="5388" max="5634" width="9.140625" style="16"/>
    <col min="5635" max="5635" width="9.5703125" style="16" customWidth="1"/>
    <col min="5636" max="5636" width="7.42578125" style="16" customWidth="1"/>
    <col min="5637" max="5638" width="3.7109375" style="16" customWidth="1"/>
    <col min="5639" max="5639" width="29.7109375" style="16" customWidth="1"/>
    <col min="5640" max="5640" width="8.140625" style="16" customWidth="1"/>
    <col min="5641" max="5641" width="8.7109375" style="16" customWidth="1"/>
    <col min="5642" max="5642" width="9.7109375" style="16" customWidth="1"/>
    <col min="5643" max="5643" width="12.7109375" style="16" customWidth="1"/>
    <col min="5644" max="5890" width="9.140625" style="16"/>
    <col min="5891" max="5891" width="9.5703125" style="16" customWidth="1"/>
    <col min="5892" max="5892" width="7.42578125" style="16" customWidth="1"/>
    <col min="5893" max="5894" width="3.7109375" style="16" customWidth="1"/>
    <col min="5895" max="5895" width="29.7109375" style="16" customWidth="1"/>
    <col min="5896" max="5896" width="8.140625" style="16" customWidth="1"/>
    <col min="5897" max="5897" width="8.7109375" style="16" customWidth="1"/>
    <col min="5898" max="5898" width="9.7109375" style="16" customWidth="1"/>
    <col min="5899" max="5899" width="12.7109375" style="16" customWidth="1"/>
    <col min="5900" max="6146" width="9.140625" style="16"/>
    <col min="6147" max="6147" width="9.5703125" style="16" customWidth="1"/>
    <col min="6148" max="6148" width="7.42578125" style="16" customWidth="1"/>
    <col min="6149" max="6150" width="3.7109375" style="16" customWidth="1"/>
    <col min="6151" max="6151" width="29.7109375" style="16" customWidth="1"/>
    <col min="6152" max="6152" width="8.140625" style="16" customWidth="1"/>
    <col min="6153" max="6153" width="8.7109375" style="16" customWidth="1"/>
    <col min="6154" max="6154" width="9.7109375" style="16" customWidth="1"/>
    <col min="6155" max="6155" width="12.7109375" style="16" customWidth="1"/>
    <col min="6156" max="6402" width="9.140625" style="16"/>
    <col min="6403" max="6403" width="9.5703125" style="16" customWidth="1"/>
    <col min="6404" max="6404" width="7.42578125" style="16" customWidth="1"/>
    <col min="6405" max="6406" width="3.7109375" style="16" customWidth="1"/>
    <col min="6407" max="6407" width="29.7109375" style="16" customWidth="1"/>
    <col min="6408" max="6408" width="8.140625" style="16" customWidth="1"/>
    <col min="6409" max="6409" width="8.7109375" style="16" customWidth="1"/>
    <col min="6410" max="6410" width="9.7109375" style="16" customWidth="1"/>
    <col min="6411" max="6411" width="12.7109375" style="16" customWidth="1"/>
    <col min="6412" max="6658" width="9.140625" style="16"/>
    <col min="6659" max="6659" width="9.5703125" style="16" customWidth="1"/>
    <col min="6660" max="6660" width="7.42578125" style="16" customWidth="1"/>
    <col min="6661" max="6662" width="3.7109375" style="16" customWidth="1"/>
    <col min="6663" max="6663" width="29.7109375" style="16" customWidth="1"/>
    <col min="6664" max="6664" width="8.140625" style="16" customWidth="1"/>
    <col min="6665" max="6665" width="8.7109375" style="16" customWidth="1"/>
    <col min="6666" max="6666" width="9.7109375" style="16" customWidth="1"/>
    <col min="6667" max="6667" width="12.7109375" style="16" customWidth="1"/>
    <col min="6668" max="6914" width="9.140625" style="16"/>
    <col min="6915" max="6915" width="9.5703125" style="16" customWidth="1"/>
    <col min="6916" max="6916" width="7.42578125" style="16" customWidth="1"/>
    <col min="6917" max="6918" width="3.7109375" style="16" customWidth="1"/>
    <col min="6919" max="6919" width="29.7109375" style="16" customWidth="1"/>
    <col min="6920" max="6920" width="8.140625" style="16" customWidth="1"/>
    <col min="6921" max="6921" width="8.7109375" style="16" customWidth="1"/>
    <col min="6922" max="6922" width="9.7109375" style="16" customWidth="1"/>
    <col min="6923" max="6923" width="12.7109375" style="16" customWidth="1"/>
    <col min="6924" max="7170" width="9.140625" style="16"/>
    <col min="7171" max="7171" width="9.5703125" style="16" customWidth="1"/>
    <col min="7172" max="7172" width="7.42578125" style="16" customWidth="1"/>
    <col min="7173" max="7174" width="3.7109375" style="16" customWidth="1"/>
    <col min="7175" max="7175" width="29.7109375" style="16" customWidth="1"/>
    <col min="7176" max="7176" width="8.140625" style="16" customWidth="1"/>
    <col min="7177" max="7177" width="8.7109375" style="16" customWidth="1"/>
    <col min="7178" max="7178" width="9.7109375" style="16" customWidth="1"/>
    <col min="7179" max="7179" width="12.7109375" style="16" customWidth="1"/>
    <col min="7180" max="7426" width="9.140625" style="16"/>
    <col min="7427" max="7427" width="9.5703125" style="16" customWidth="1"/>
    <col min="7428" max="7428" width="7.42578125" style="16" customWidth="1"/>
    <col min="7429" max="7430" width="3.7109375" style="16" customWidth="1"/>
    <col min="7431" max="7431" width="29.7109375" style="16" customWidth="1"/>
    <col min="7432" max="7432" width="8.140625" style="16" customWidth="1"/>
    <col min="7433" max="7433" width="8.7109375" style="16" customWidth="1"/>
    <col min="7434" max="7434" width="9.7109375" style="16" customWidth="1"/>
    <col min="7435" max="7435" width="12.7109375" style="16" customWidth="1"/>
    <col min="7436" max="7682" width="9.140625" style="16"/>
    <col min="7683" max="7683" width="9.5703125" style="16" customWidth="1"/>
    <col min="7684" max="7684" width="7.42578125" style="16" customWidth="1"/>
    <col min="7685" max="7686" width="3.7109375" style="16" customWidth="1"/>
    <col min="7687" max="7687" width="29.7109375" style="16" customWidth="1"/>
    <col min="7688" max="7688" width="8.140625" style="16" customWidth="1"/>
    <col min="7689" max="7689" width="8.7109375" style="16" customWidth="1"/>
    <col min="7690" max="7690" width="9.7109375" style="16" customWidth="1"/>
    <col min="7691" max="7691" width="12.7109375" style="16" customWidth="1"/>
    <col min="7692" max="7938" width="9.140625" style="16"/>
    <col min="7939" max="7939" width="9.5703125" style="16" customWidth="1"/>
    <col min="7940" max="7940" width="7.42578125" style="16" customWidth="1"/>
    <col min="7941" max="7942" width="3.7109375" style="16" customWidth="1"/>
    <col min="7943" max="7943" width="29.7109375" style="16" customWidth="1"/>
    <col min="7944" max="7944" width="8.140625" style="16" customWidth="1"/>
    <col min="7945" max="7945" width="8.7109375" style="16" customWidth="1"/>
    <col min="7946" max="7946" width="9.7109375" style="16" customWidth="1"/>
    <col min="7947" max="7947" width="12.7109375" style="16" customWidth="1"/>
    <col min="7948" max="8194" width="9.140625" style="16"/>
    <col min="8195" max="8195" width="9.5703125" style="16" customWidth="1"/>
    <col min="8196" max="8196" width="7.42578125" style="16" customWidth="1"/>
    <col min="8197" max="8198" width="3.7109375" style="16" customWidth="1"/>
    <col min="8199" max="8199" width="29.7109375" style="16" customWidth="1"/>
    <col min="8200" max="8200" width="8.140625" style="16" customWidth="1"/>
    <col min="8201" max="8201" width="8.7109375" style="16" customWidth="1"/>
    <col min="8202" max="8202" width="9.7109375" style="16" customWidth="1"/>
    <col min="8203" max="8203" width="12.7109375" style="16" customWidth="1"/>
    <col min="8204" max="8450" width="9.140625" style="16"/>
    <col min="8451" max="8451" width="9.5703125" style="16" customWidth="1"/>
    <col min="8452" max="8452" width="7.42578125" style="16" customWidth="1"/>
    <col min="8453" max="8454" width="3.7109375" style="16" customWidth="1"/>
    <col min="8455" max="8455" width="29.7109375" style="16" customWidth="1"/>
    <col min="8456" max="8456" width="8.140625" style="16" customWidth="1"/>
    <col min="8457" max="8457" width="8.7109375" style="16" customWidth="1"/>
    <col min="8458" max="8458" width="9.7109375" style="16" customWidth="1"/>
    <col min="8459" max="8459" width="12.7109375" style="16" customWidth="1"/>
    <col min="8460" max="8706" width="9.140625" style="16"/>
    <col min="8707" max="8707" width="9.5703125" style="16" customWidth="1"/>
    <col min="8708" max="8708" width="7.42578125" style="16" customWidth="1"/>
    <col min="8709" max="8710" width="3.7109375" style="16" customWidth="1"/>
    <col min="8711" max="8711" width="29.7109375" style="16" customWidth="1"/>
    <col min="8712" max="8712" width="8.140625" style="16" customWidth="1"/>
    <col min="8713" max="8713" width="8.7109375" style="16" customWidth="1"/>
    <col min="8714" max="8714" width="9.7109375" style="16" customWidth="1"/>
    <col min="8715" max="8715" width="12.7109375" style="16" customWidth="1"/>
    <col min="8716" max="8962" width="9.140625" style="16"/>
    <col min="8963" max="8963" width="9.5703125" style="16" customWidth="1"/>
    <col min="8964" max="8964" width="7.42578125" style="16" customWidth="1"/>
    <col min="8965" max="8966" width="3.7109375" style="16" customWidth="1"/>
    <col min="8967" max="8967" width="29.7109375" style="16" customWidth="1"/>
    <col min="8968" max="8968" width="8.140625" style="16" customWidth="1"/>
    <col min="8969" max="8969" width="8.7109375" style="16" customWidth="1"/>
    <col min="8970" max="8970" width="9.7109375" style="16" customWidth="1"/>
    <col min="8971" max="8971" width="12.7109375" style="16" customWidth="1"/>
    <col min="8972" max="9218" width="9.140625" style="16"/>
    <col min="9219" max="9219" width="9.5703125" style="16" customWidth="1"/>
    <col min="9220" max="9220" width="7.42578125" style="16" customWidth="1"/>
    <col min="9221" max="9222" width="3.7109375" style="16" customWidth="1"/>
    <col min="9223" max="9223" width="29.7109375" style="16" customWidth="1"/>
    <col min="9224" max="9224" width="8.140625" style="16" customWidth="1"/>
    <col min="9225" max="9225" width="8.7109375" style="16" customWidth="1"/>
    <col min="9226" max="9226" width="9.7109375" style="16" customWidth="1"/>
    <col min="9227" max="9227" width="12.7109375" style="16" customWidth="1"/>
    <col min="9228" max="9474" width="9.140625" style="16"/>
    <col min="9475" max="9475" width="9.5703125" style="16" customWidth="1"/>
    <col min="9476" max="9476" width="7.42578125" style="16" customWidth="1"/>
    <col min="9477" max="9478" width="3.7109375" style="16" customWidth="1"/>
    <col min="9479" max="9479" width="29.7109375" style="16" customWidth="1"/>
    <col min="9480" max="9480" width="8.140625" style="16" customWidth="1"/>
    <col min="9481" max="9481" width="8.7109375" style="16" customWidth="1"/>
    <col min="9482" max="9482" width="9.7109375" style="16" customWidth="1"/>
    <col min="9483" max="9483" width="12.7109375" style="16" customWidth="1"/>
    <col min="9484" max="9730" width="9.140625" style="16"/>
    <col min="9731" max="9731" width="9.5703125" style="16" customWidth="1"/>
    <col min="9732" max="9732" width="7.42578125" style="16" customWidth="1"/>
    <col min="9733" max="9734" width="3.7109375" style="16" customWidth="1"/>
    <col min="9735" max="9735" width="29.7109375" style="16" customWidth="1"/>
    <col min="9736" max="9736" width="8.140625" style="16" customWidth="1"/>
    <col min="9737" max="9737" width="8.7109375" style="16" customWidth="1"/>
    <col min="9738" max="9738" width="9.7109375" style="16" customWidth="1"/>
    <col min="9739" max="9739" width="12.7109375" style="16" customWidth="1"/>
    <col min="9740" max="9986" width="9.140625" style="16"/>
    <col min="9987" max="9987" width="9.5703125" style="16" customWidth="1"/>
    <col min="9988" max="9988" width="7.42578125" style="16" customWidth="1"/>
    <col min="9989" max="9990" width="3.7109375" style="16" customWidth="1"/>
    <col min="9991" max="9991" width="29.7109375" style="16" customWidth="1"/>
    <col min="9992" max="9992" width="8.140625" style="16" customWidth="1"/>
    <col min="9993" max="9993" width="8.7109375" style="16" customWidth="1"/>
    <col min="9994" max="9994" width="9.7109375" style="16" customWidth="1"/>
    <col min="9995" max="9995" width="12.7109375" style="16" customWidth="1"/>
    <col min="9996" max="10242" width="9.140625" style="16"/>
    <col min="10243" max="10243" width="9.5703125" style="16" customWidth="1"/>
    <col min="10244" max="10244" width="7.42578125" style="16" customWidth="1"/>
    <col min="10245" max="10246" width="3.7109375" style="16" customWidth="1"/>
    <col min="10247" max="10247" width="29.7109375" style="16" customWidth="1"/>
    <col min="10248" max="10248" width="8.140625" style="16" customWidth="1"/>
    <col min="10249" max="10249" width="8.7109375" style="16" customWidth="1"/>
    <col min="10250" max="10250" width="9.7109375" style="16" customWidth="1"/>
    <col min="10251" max="10251" width="12.7109375" style="16" customWidth="1"/>
    <col min="10252" max="10498" width="9.140625" style="16"/>
    <col min="10499" max="10499" width="9.5703125" style="16" customWidth="1"/>
    <col min="10500" max="10500" width="7.42578125" style="16" customWidth="1"/>
    <col min="10501" max="10502" width="3.7109375" style="16" customWidth="1"/>
    <col min="10503" max="10503" width="29.7109375" style="16" customWidth="1"/>
    <col min="10504" max="10504" width="8.140625" style="16" customWidth="1"/>
    <col min="10505" max="10505" width="8.7109375" style="16" customWidth="1"/>
    <col min="10506" max="10506" width="9.7109375" style="16" customWidth="1"/>
    <col min="10507" max="10507" width="12.7109375" style="16" customWidth="1"/>
    <col min="10508" max="10754" width="9.140625" style="16"/>
    <col min="10755" max="10755" width="9.5703125" style="16" customWidth="1"/>
    <col min="10756" max="10756" width="7.42578125" style="16" customWidth="1"/>
    <col min="10757" max="10758" width="3.7109375" style="16" customWidth="1"/>
    <col min="10759" max="10759" width="29.7109375" style="16" customWidth="1"/>
    <col min="10760" max="10760" width="8.140625" style="16" customWidth="1"/>
    <col min="10761" max="10761" width="8.7109375" style="16" customWidth="1"/>
    <col min="10762" max="10762" width="9.7109375" style="16" customWidth="1"/>
    <col min="10763" max="10763" width="12.7109375" style="16" customWidth="1"/>
    <col min="10764" max="11010" width="9.140625" style="16"/>
    <col min="11011" max="11011" width="9.5703125" style="16" customWidth="1"/>
    <col min="11012" max="11012" width="7.42578125" style="16" customWidth="1"/>
    <col min="11013" max="11014" width="3.7109375" style="16" customWidth="1"/>
    <col min="11015" max="11015" width="29.7109375" style="16" customWidth="1"/>
    <col min="11016" max="11016" width="8.140625" style="16" customWidth="1"/>
    <col min="11017" max="11017" width="8.7109375" style="16" customWidth="1"/>
    <col min="11018" max="11018" width="9.7109375" style="16" customWidth="1"/>
    <col min="11019" max="11019" width="12.7109375" style="16" customWidth="1"/>
    <col min="11020" max="11266" width="9.140625" style="16"/>
    <col min="11267" max="11267" width="9.5703125" style="16" customWidth="1"/>
    <col min="11268" max="11268" width="7.42578125" style="16" customWidth="1"/>
    <col min="11269" max="11270" width="3.7109375" style="16" customWidth="1"/>
    <col min="11271" max="11271" width="29.7109375" style="16" customWidth="1"/>
    <col min="11272" max="11272" width="8.140625" style="16" customWidth="1"/>
    <col min="11273" max="11273" width="8.7109375" style="16" customWidth="1"/>
    <col min="11274" max="11274" width="9.7109375" style="16" customWidth="1"/>
    <col min="11275" max="11275" width="12.7109375" style="16" customWidth="1"/>
    <col min="11276" max="11522" width="9.140625" style="16"/>
    <col min="11523" max="11523" width="9.5703125" style="16" customWidth="1"/>
    <col min="11524" max="11524" width="7.42578125" style="16" customWidth="1"/>
    <col min="11525" max="11526" width="3.7109375" style="16" customWidth="1"/>
    <col min="11527" max="11527" width="29.7109375" style="16" customWidth="1"/>
    <col min="11528" max="11528" width="8.140625" style="16" customWidth="1"/>
    <col min="11529" max="11529" width="8.7109375" style="16" customWidth="1"/>
    <col min="11530" max="11530" width="9.7109375" style="16" customWidth="1"/>
    <col min="11531" max="11531" width="12.7109375" style="16" customWidth="1"/>
    <col min="11532" max="11778" width="9.140625" style="16"/>
    <col min="11779" max="11779" width="9.5703125" style="16" customWidth="1"/>
    <col min="11780" max="11780" width="7.42578125" style="16" customWidth="1"/>
    <col min="11781" max="11782" width="3.7109375" style="16" customWidth="1"/>
    <col min="11783" max="11783" width="29.7109375" style="16" customWidth="1"/>
    <col min="11784" max="11784" width="8.140625" style="16" customWidth="1"/>
    <col min="11785" max="11785" width="8.7109375" style="16" customWidth="1"/>
    <col min="11786" max="11786" width="9.7109375" style="16" customWidth="1"/>
    <col min="11787" max="11787" width="12.7109375" style="16" customWidth="1"/>
    <col min="11788" max="12034" width="9.140625" style="16"/>
    <col min="12035" max="12035" width="9.5703125" style="16" customWidth="1"/>
    <col min="12036" max="12036" width="7.42578125" style="16" customWidth="1"/>
    <col min="12037" max="12038" width="3.7109375" style="16" customWidth="1"/>
    <col min="12039" max="12039" width="29.7109375" style="16" customWidth="1"/>
    <col min="12040" max="12040" width="8.140625" style="16" customWidth="1"/>
    <col min="12041" max="12041" width="8.7109375" style="16" customWidth="1"/>
    <col min="12042" max="12042" width="9.7109375" style="16" customWidth="1"/>
    <col min="12043" max="12043" width="12.7109375" style="16" customWidth="1"/>
    <col min="12044" max="12290" width="9.140625" style="16"/>
    <col min="12291" max="12291" width="9.5703125" style="16" customWidth="1"/>
    <col min="12292" max="12292" width="7.42578125" style="16" customWidth="1"/>
    <col min="12293" max="12294" width="3.7109375" style="16" customWidth="1"/>
    <col min="12295" max="12295" width="29.7109375" style="16" customWidth="1"/>
    <col min="12296" max="12296" width="8.140625" style="16" customWidth="1"/>
    <col min="12297" max="12297" width="8.7109375" style="16" customWidth="1"/>
    <col min="12298" max="12298" width="9.7109375" style="16" customWidth="1"/>
    <col min="12299" max="12299" width="12.7109375" style="16" customWidth="1"/>
    <col min="12300" max="12546" width="9.140625" style="16"/>
    <col min="12547" max="12547" width="9.5703125" style="16" customWidth="1"/>
    <col min="12548" max="12548" width="7.42578125" style="16" customWidth="1"/>
    <col min="12549" max="12550" width="3.7109375" style="16" customWidth="1"/>
    <col min="12551" max="12551" width="29.7109375" style="16" customWidth="1"/>
    <col min="12552" max="12552" width="8.140625" style="16" customWidth="1"/>
    <col min="12553" max="12553" width="8.7109375" style="16" customWidth="1"/>
    <col min="12554" max="12554" width="9.7109375" style="16" customWidth="1"/>
    <col min="12555" max="12555" width="12.7109375" style="16" customWidth="1"/>
    <col min="12556" max="12802" width="9.140625" style="16"/>
    <col min="12803" max="12803" width="9.5703125" style="16" customWidth="1"/>
    <col min="12804" max="12804" width="7.42578125" style="16" customWidth="1"/>
    <col min="12805" max="12806" width="3.7109375" style="16" customWidth="1"/>
    <col min="12807" max="12807" width="29.7109375" style="16" customWidth="1"/>
    <col min="12808" max="12808" width="8.140625" style="16" customWidth="1"/>
    <col min="12809" max="12809" width="8.7109375" style="16" customWidth="1"/>
    <col min="12810" max="12810" width="9.7109375" style="16" customWidth="1"/>
    <col min="12811" max="12811" width="12.7109375" style="16" customWidth="1"/>
    <col min="12812" max="13058" width="9.140625" style="16"/>
    <col min="13059" max="13059" width="9.5703125" style="16" customWidth="1"/>
    <col min="13060" max="13060" width="7.42578125" style="16" customWidth="1"/>
    <col min="13061" max="13062" width="3.7109375" style="16" customWidth="1"/>
    <col min="13063" max="13063" width="29.7109375" style="16" customWidth="1"/>
    <col min="13064" max="13064" width="8.140625" style="16" customWidth="1"/>
    <col min="13065" max="13065" width="8.7109375" style="16" customWidth="1"/>
    <col min="13066" max="13066" width="9.7109375" style="16" customWidth="1"/>
    <col min="13067" max="13067" width="12.7109375" style="16" customWidth="1"/>
    <col min="13068" max="13314" width="9.140625" style="16"/>
    <col min="13315" max="13315" width="9.5703125" style="16" customWidth="1"/>
    <col min="13316" max="13316" width="7.42578125" style="16" customWidth="1"/>
    <col min="13317" max="13318" width="3.7109375" style="16" customWidth="1"/>
    <col min="13319" max="13319" width="29.7109375" style="16" customWidth="1"/>
    <col min="13320" max="13320" width="8.140625" style="16" customWidth="1"/>
    <col min="13321" max="13321" width="8.7109375" style="16" customWidth="1"/>
    <col min="13322" max="13322" width="9.7109375" style="16" customWidth="1"/>
    <col min="13323" max="13323" width="12.7109375" style="16" customWidth="1"/>
    <col min="13324" max="13570" width="9.140625" style="16"/>
    <col min="13571" max="13571" width="9.5703125" style="16" customWidth="1"/>
    <col min="13572" max="13572" width="7.42578125" style="16" customWidth="1"/>
    <col min="13573" max="13574" width="3.7109375" style="16" customWidth="1"/>
    <col min="13575" max="13575" width="29.7109375" style="16" customWidth="1"/>
    <col min="13576" max="13576" width="8.140625" style="16" customWidth="1"/>
    <col min="13577" max="13577" width="8.7109375" style="16" customWidth="1"/>
    <col min="13578" max="13578" width="9.7109375" style="16" customWidth="1"/>
    <col min="13579" max="13579" width="12.7109375" style="16" customWidth="1"/>
    <col min="13580" max="13826" width="9.140625" style="16"/>
    <col min="13827" max="13827" width="9.5703125" style="16" customWidth="1"/>
    <col min="13828" max="13828" width="7.42578125" style="16" customWidth="1"/>
    <col min="13829" max="13830" width="3.7109375" style="16" customWidth="1"/>
    <col min="13831" max="13831" width="29.7109375" style="16" customWidth="1"/>
    <col min="13832" max="13832" width="8.140625" style="16" customWidth="1"/>
    <col min="13833" max="13833" width="8.7109375" style="16" customWidth="1"/>
    <col min="13834" max="13834" width="9.7109375" style="16" customWidth="1"/>
    <col min="13835" max="13835" width="12.7109375" style="16" customWidth="1"/>
    <col min="13836" max="14082" width="9.140625" style="16"/>
    <col min="14083" max="14083" width="9.5703125" style="16" customWidth="1"/>
    <col min="14084" max="14084" width="7.42578125" style="16" customWidth="1"/>
    <col min="14085" max="14086" width="3.7109375" style="16" customWidth="1"/>
    <col min="14087" max="14087" width="29.7109375" style="16" customWidth="1"/>
    <col min="14088" max="14088" width="8.140625" style="16" customWidth="1"/>
    <col min="14089" max="14089" width="8.7109375" style="16" customWidth="1"/>
    <col min="14090" max="14090" width="9.7109375" style="16" customWidth="1"/>
    <col min="14091" max="14091" width="12.7109375" style="16" customWidth="1"/>
    <col min="14092" max="14338" width="9.140625" style="16"/>
    <col min="14339" max="14339" width="9.5703125" style="16" customWidth="1"/>
    <col min="14340" max="14340" width="7.42578125" style="16" customWidth="1"/>
    <col min="14341" max="14342" width="3.7109375" style="16" customWidth="1"/>
    <col min="14343" max="14343" width="29.7109375" style="16" customWidth="1"/>
    <col min="14344" max="14344" width="8.140625" style="16" customWidth="1"/>
    <col min="14345" max="14345" width="8.7109375" style="16" customWidth="1"/>
    <col min="14346" max="14346" width="9.7109375" style="16" customWidth="1"/>
    <col min="14347" max="14347" width="12.7109375" style="16" customWidth="1"/>
    <col min="14348" max="14594" width="9.140625" style="16"/>
    <col min="14595" max="14595" width="9.5703125" style="16" customWidth="1"/>
    <col min="14596" max="14596" width="7.42578125" style="16" customWidth="1"/>
    <col min="14597" max="14598" width="3.7109375" style="16" customWidth="1"/>
    <col min="14599" max="14599" width="29.7109375" style="16" customWidth="1"/>
    <col min="14600" max="14600" width="8.140625" style="16" customWidth="1"/>
    <col min="14601" max="14601" width="8.7109375" style="16" customWidth="1"/>
    <col min="14602" max="14602" width="9.7109375" style="16" customWidth="1"/>
    <col min="14603" max="14603" width="12.7109375" style="16" customWidth="1"/>
    <col min="14604" max="14850" width="9.140625" style="16"/>
    <col min="14851" max="14851" width="9.5703125" style="16" customWidth="1"/>
    <col min="14852" max="14852" width="7.42578125" style="16" customWidth="1"/>
    <col min="14853" max="14854" width="3.7109375" style="16" customWidth="1"/>
    <col min="14855" max="14855" width="29.7109375" style="16" customWidth="1"/>
    <col min="14856" max="14856" width="8.140625" style="16" customWidth="1"/>
    <col min="14857" max="14857" width="8.7109375" style="16" customWidth="1"/>
    <col min="14858" max="14858" width="9.7109375" style="16" customWidth="1"/>
    <col min="14859" max="14859" width="12.7109375" style="16" customWidth="1"/>
    <col min="14860" max="15106" width="9.140625" style="16"/>
    <col min="15107" max="15107" width="9.5703125" style="16" customWidth="1"/>
    <col min="15108" max="15108" width="7.42578125" style="16" customWidth="1"/>
    <col min="15109" max="15110" width="3.7109375" style="16" customWidth="1"/>
    <col min="15111" max="15111" width="29.7109375" style="16" customWidth="1"/>
    <col min="15112" max="15112" width="8.140625" style="16" customWidth="1"/>
    <col min="15113" max="15113" width="8.7109375" style="16" customWidth="1"/>
    <col min="15114" max="15114" width="9.7109375" style="16" customWidth="1"/>
    <col min="15115" max="15115" width="12.7109375" style="16" customWidth="1"/>
    <col min="15116" max="15362" width="9.140625" style="16"/>
    <col min="15363" max="15363" width="9.5703125" style="16" customWidth="1"/>
    <col min="15364" max="15364" width="7.42578125" style="16" customWidth="1"/>
    <col min="15365" max="15366" width="3.7109375" style="16" customWidth="1"/>
    <col min="15367" max="15367" width="29.7109375" style="16" customWidth="1"/>
    <col min="15368" max="15368" width="8.140625" style="16" customWidth="1"/>
    <col min="15369" max="15369" width="8.7109375" style="16" customWidth="1"/>
    <col min="15370" max="15370" width="9.7109375" style="16" customWidth="1"/>
    <col min="15371" max="15371" width="12.7109375" style="16" customWidth="1"/>
    <col min="15372" max="15618" width="9.140625" style="16"/>
    <col min="15619" max="15619" width="9.5703125" style="16" customWidth="1"/>
    <col min="15620" max="15620" width="7.42578125" style="16" customWidth="1"/>
    <col min="15621" max="15622" width="3.7109375" style="16" customWidth="1"/>
    <col min="15623" max="15623" width="29.7109375" style="16" customWidth="1"/>
    <col min="15624" max="15624" width="8.140625" style="16" customWidth="1"/>
    <col min="15625" max="15625" width="8.7109375" style="16" customWidth="1"/>
    <col min="15626" max="15626" width="9.7109375" style="16" customWidth="1"/>
    <col min="15627" max="15627" width="12.7109375" style="16" customWidth="1"/>
    <col min="15628" max="15874" width="9.140625" style="16"/>
    <col min="15875" max="15875" width="9.5703125" style="16" customWidth="1"/>
    <col min="15876" max="15876" width="7.42578125" style="16" customWidth="1"/>
    <col min="15877" max="15878" width="3.7109375" style="16" customWidth="1"/>
    <col min="15879" max="15879" width="29.7109375" style="16" customWidth="1"/>
    <col min="15880" max="15880" width="8.140625" style="16" customWidth="1"/>
    <col min="15881" max="15881" width="8.7109375" style="16" customWidth="1"/>
    <col min="15882" max="15882" width="9.7109375" style="16" customWidth="1"/>
    <col min="15883" max="15883" width="12.7109375" style="16" customWidth="1"/>
    <col min="15884" max="16130" width="9.140625" style="16"/>
    <col min="16131" max="16131" width="9.5703125" style="16" customWidth="1"/>
    <col min="16132" max="16132" width="7.42578125" style="16" customWidth="1"/>
    <col min="16133" max="16134" width="3.7109375" style="16" customWidth="1"/>
    <col min="16135" max="16135" width="29.7109375" style="16" customWidth="1"/>
    <col min="16136" max="16136" width="8.140625" style="16" customWidth="1"/>
    <col min="16137" max="16137" width="8.7109375" style="16" customWidth="1"/>
    <col min="16138" max="16138" width="9.7109375" style="16" customWidth="1"/>
    <col min="16139" max="16139" width="12.7109375" style="16" customWidth="1"/>
    <col min="16140" max="16384" width="9.140625" style="16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39">
        <v>10</v>
      </c>
      <c r="J2" s="139">
        <v>10</v>
      </c>
      <c r="K2" s="43">
        <v>12</v>
      </c>
      <c r="L2" s="16" t="s">
        <v>63</v>
      </c>
    </row>
    <row r="3" spans="1:14" ht="12.75" customHeight="1" x14ac:dyDescent="0.2">
      <c r="C3" s="44"/>
      <c r="E3" s="44"/>
      <c r="F3" s="44"/>
      <c r="G3" s="44"/>
      <c r="I3" s="44"/>
      <c r="J3" s="44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14</v>
      </c>
      <c r="D5" s="213"/>
      <c r="E5" s="213"/>
      <c r="F5" s="213"/>
      <c r="G5" s="213"/>
      <c r="I5" s="49"/>
      <c r="J5" s="50"/>
      <c r="K5" s="51" t="s">
        <v>15</v>
      </c>
      <c r="N5" s="16"/>
    </row>
    <row r="6" spans="1:14" ht="12.75" customHeight="1" x14ac:dyDescent="0.2">
      <c r="B6" s="1">
        <f t="shared" ref="B6:B64" si="0">B5+1</f>
        <v>3</v>
      </c>
      <c r="I6" s="49"/>
      <c r="J6" s="50"/>
      <c r="K6" s="52"/>
      <c r="N6" s="16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56"/>
      <c r="J7" s="57"/>
      <c r="K7" s="58"/>
      <c r="N7" s="16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60" t="s">
        <v>5</v>
      </c>
      <c r="J8" s="61" t="s">
        <v>6</v>
      </c>
      <c r="K8" s="62" t="s">
        <v>7</v>
      </c>
      <c r="N8" s="16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66"/>
      <c r="J9" s="67"/>
      <c r="K9" s="68"/>
      <c r="N9" s="16"/>
    </row>
    <row r="10" spans="1:14" ht="12.75" customHeight="1" x14ac:dyDescent="0.2">
      <c r="B10" s="1">
        <f t="shared" si="0"/>
        <v>7</v>
      </c>
      <c r="C10" s="21"/>
      <c r="D10" s="22" t="str">
        <f t="shared" ref="D10:D33" si="1">IF(A10="","",RIGHT($K$5,1)&amp;"."&amp;IF(LEN(A10)=1,"0"&amp;A10,A10))</f>
        <v/>
      </c>
      <c r="H10" s="25"/>
      <c r="I10" s="26"/>
      <c r="J10" s="27"/>
      <c r="K10" s="28" t="str">
        <f t="shared" ref="K10:K21" si="2">IF(AND(H10&lt;&gt;"",I10=""),"Rate Only",IF(J10="","",I10*J10))</f>
        <v/>
      </c>
      <c r="N10" s="16"/>
    </row>
    <row r="11" spans="1:14" ht="12.75" customHeight="1" x14ac:dyDescent="0.2">
      <c r="B11" s="1">
        <f t="shared" si="0"/>
        <v>8</v>
      </c>
      <c r="C11" s="175" t="s">
        <v>16</v>
      </c>
      <c r="D11" s="22" t="str">
        <f t="shared" si="1"/>
        <v/>
      </c>
      <c r="E11" s="69" t="s">
        <v>17</v>
      </c>
      <c r="H11" s="25"/>
      <c r="I11" s="26"/>
      <c r="J11" s="27"/>
      <c r="K11" s="28" t="str">
        <f t="shared" si="2"/>
        <v/>
      </c>
      <c r="N11" s="16"/>
    </row>
    <row r="12" spans="1:14" ht="12.75" customHeight="1" x14ac:dyDescent="0.2">
      <c r="B12" s="1">
        <f t="shared" si="0"/>
        <v>9</v>
      </c>
      <c r="C12" s="175" t="s">
        <v>18</v>
      </c>
      <c r="D12" s="22" t="str">
        <f t="shared" si="1"/>
        <v/>
      </c>
      <c r="H12" s="25"/>
      <c r="I12" s="26"/>
      <c r="J12" s="27"/>
      <c r="K12" s="28" t="str">
        <f t="shared" si="2"/>
        <v/>
      </c>
      <c r="N12" s="16"/>
    </row>
    <row r="13" spans="1:14" ht="12.75" customHeight="1" x14ac:dyDescent="0.2">
      <c r="A13" s="15">
        <v>1</v>
      </c>
      <c r="B13" s="1">
        <f t="shared" si="0"/>
        <v>10</v>
      </c>
      <c r="C13" s="175"/>
      <c r="D13" s="22" t="str">
        <f t="shared" si="1"/>
        <v>A.01</v>
      </c>
      <c r="E13" s="23" t="s">
        <v>19</v>
      </c>
      <c r="H13" s="25"/>
      <c r="I13" s="26"/>
      <c r="J13" s="27"/>
      <c r="K13" s="28" t="str">
        <f t="shared" si="2"/>
        <v/>
      </c>
      <c r="N13" s="16"/>
    </row>
    <row r="14" spans="1:14" ht="12.75" customHeight="1" x14ac:dyDescent="0.2">
      <c r="B14" s="1">
        <f t="shared" si="0"/>
        <v>11</v>
      </c>
      <c r="C14" s="175"/>
      <c r="D14" s="22" t="str">
        <f t="shared" si="1"/>
        <v/>
      </c>
      <c r="E14" s="23" t="s">
        <v>20</v>
      </c>
      <c r="H14" s="25"/>
      <c r="I14" s="26"/>
      <c r="J14" s="27"/>
      <c r="K14" s="28" t="str">
        <f t="shared" si="2"/>
        <v/>
      </c>
      <c r="N14" s="16"/>
    </row>
    <row r="15" spans="1:14" ht="12.75" customHeight="1" x14ac:dyDescent="0.2">
      <c r="B15" s="1">
        <f t="shared" si="0"/>
        <v>12</v>
      </c>
      <c r="C15" s="175"/>
      <c r="D15" s="22" t="str">
        <f t="shared" si="1"/>
        <v/>
      </c>
      <c r="H15" s="25"/>
      <c r="I15" s="26"/>
      <c r="J15" s="27"/>
      <c r="K15" s="28" t="str">
        <f t="shared" si="2"/>
        <v/>
      </c>
      <c r="N15" s="16"/>
    </row>
    <row r="16" spans="1:14" ht="12.75" customHeight="1" x14ac:dyDescent="0.2">
      <c r="B16" s="1">
        <f t="shared" si="0"/>
        <v>13</v>
      </c>
      <c r="C16" s="175" t="s">
        <v>21</v>
      </c>
      <c r="D16" s="22" t="str">
        <f t="shared" si="1"/>
        <v/>
      </c>
      <c r="E16" s="24" t="s">
        <v>22</v>
      </c>
      <c r="F16" s="24" t="s">
        <v>23</v>
      </c>
      <c r="H16" s="25" t="s">
        <v>24</v>
      </c>
      <c r="I16" s="26">
        <v>1</v>
      </c>
      <c r="J16" s="26"/>
      <c r="K16" s="28" t="str">
        <f t="shared" si="2"/>
        <v/>
      </c>
      <c r="L16" s="207">
        <v>7.0000000000000007E-2</v>
      </c>
      <c r="M16" s="206">
        <f>SUM(Sheet1!I8:J16)</f>
        <v>0</v>
      </c>
      <c r="N16" s="16"/>
    </row>
    <row r="17" spans="1:12" s="16" customFormat="1" ht="12.75" customHeight="1" x14ac:dyDescent="0.2">
      <c r="A17" s="15"/>
      <c r="B17" s="1">
        <f t="shared" si="0"/>
        <v>14</v>
      </c>
      <c r="C17" s="175" t="s">
        <v>25</v>
      </c>
      <c r="D17" s="22" t="str">
        <f t="shared" si="1"/>
        <v/>
      </c>
      <c r="E17" s="24"/>
      <c r="F17" s="24"/>
      <c r="G17" s="24"/>
      <c r="H17" s="25"/>
      <c r="I17" s="26"/>
      <c r="J17" s="27"/>
      <c r="K17" s="28" t="str">
        <f t="shared" si="2"/>
        <v/>
      </c>
    </row>
    <row r="18" spans="1:12" s="16" customFormat="1" ht="12.75" customHeight="1" x14ac:dyDescent="0.2">
      <c r="A18" s="15"/>
      <c r="B18" s="1">
        <f t="shared" si="0"/>
        <v>15</v>
      </c>
      <c r="C18" s="175" t="s">
        <v>21</v>
      </c>
      <c r="D18" s="22" t="str">
        <f t="shared" si="1"/>
        <v/>
      </c>
      <c r="E18" s="24" t="s">
        <v>26</v>
      </c>
      <c r="F18" s="24" t="s">
        <v>27</v>
      </c>
      <c r="G18" s="24"/>
      <c r="H18" s="25" t="s">
        <v>24</v>
      </c>
      <c r="I18" s="26">
        <v>1</v>
      </c>
      <c r="J18" s="27"/>
      <c r="K18" s="28" t="str">
        <f t="shared" si="2"/>
        <v/>
      </c>
      <c r="L18" s="207">
        <v>0.03</v>
      </c>
    </row>
    <row r="19" spans="1:12" s="16" customFormat="1" ht="12.75" customHeight="1" x14ac:dyDescent="0.2">
      <c r="A19" s="18"/>
      <c r="B19" s="1">
        <f t="shared" si="0"/>
        <v>16</v>
      </c>
      <c r="C19" s="175" t="s">
        <v>28</v>
      </c>
      <c r="D19" s="22" t="str">
        <f t="shared" si="1"/>
        <v/>
      </c>
      <c r="E19" s="24"/>
      <c r="F19" s="24" t="s">
        <v>29</v>
      </c>
      <c r="G19" s="24"/>
      <c r="H19" s="25"/>
      <c r="I19" s="26"/>
      <c r="J19" s="70"/>
      <c r="K19" s="28" t="str">
        <f t="shared" si="2"/>
        <v/>
      </c>
    </row>
    <row r="20" spans="1:12" s="16" customFormat="1" ht="12.75" customHeight="1" x14ac:dyDescent="0.2">
      <c r="A20" s="15"/>
      <c r="B20" s="1">
        <f t="shared" si="0"/>
        <v>17</v>
      </c>
      <c r="C20" s="175"/>
      <c r="D20" s="22" t="str">
        <f t="shared" si="1"/>
        <v/>
      </c>
      <c r="E20" s="24"/>
      <c r="F20" s="24"/>
      <c r="G20" s="24"/>
      <c r="H20" s="25"/>
      <c r="I20" s="26"/>
      <c r="J20" s="27"/>
      <c r="K20" s="28" t="str">
        <f t="shared" si="2"/>
        <v/>
      </c>
    </row>
    <row r="21" spans="1:12" s="16" customFormat="1" ht="12.75" customHeight="1" x14ac:dyDescent="0.2">
      <c r="A21" s="15">
        <v>2</v>
      </c>
      <c r="B21" s="1">
        <f t="shared" si="0"/>
        <v>18</v>
      </c>
      <c r="C21" s="175"/>
      <c r="D21" s="22" t="str">
        <f t="shared" si="1"/>
        <v>A.02</v>
      </c>
      <c r="E21" s="23" t="s">
        <v>30</v>
      </c>
      <c r="F21" s="24"/>
      <c r="G21" s="24"/>
      <c r="H21" s="25"/>
      <c r="I21" s="26"/>
      <c r="J21" s="27"/>
      <c r="K21" s="28" t="str">
        <f t="shared" si="2"/>
        <v/>
      </c>
    </row>
    <row r="22" spans="1:12" s="16" customFormat="1" ht="12.75" customHeight="1" x14ac:dyDescent="0.2">
      <c r="A22" s="15"/>
      <c r="B22" s="1">
        <f t="shared" si="0"/>
        <v>19</v>
      </c>
      <c r="C22" s="175"/>
      <c r="D22" s="22" t="str">
        <f t="shared" si="1"/>
        <v/>
      </c>
      <c r="E22" s="24"/>
      <c r="F22" s="24"/>
      <c r="G22" s="24"/>
      <c r="H22" s="25"/>
      <c r="I22" s="26"/>
      <c r="J22" s="27"/>
      <c r="K22" s="28" t="str">
        <f>IF(AND(H22&lt;&gt;"",I22=""),"Rate Only",IF(J22="","",I22*J22))</f>
        <v/>
      </c>
    </row>
    <row r="23" spans="1:12" s="16" customFormat="1" ht="12.75" customHeight="1" x14ac:dyDescent="0.2">
      <c r="A23" s="15"/>
      <c r="B23" s="1">
        <f t="shared" si="0"/>
        <v>20</v>
      </c>
      <c r="C23" s="175" t="s">
        <v>21</v>
      </c>
      <c r="D23" s="22" t="str">
        <f t="shared" si="1"/>
        <v/>
      </c>
      <c r="E23" s="24" t="s">
        <v>22</v>
      </c>
      <c r="F23" s="24" t="s">
        <v>31</v>
      </c>
      <c r="G23" s="24"/>
      <c r="H23" s="25" t="s">
        <v>24</v>
      </c>
      <c r="I23" s="26">
        <v>1</v>
      </c>
      <c r="J23" s="27"/>
      <c r="K23" s="28" t="str">
        <f t="shared" ref="K23:K49" si="3">IF(AND(H23&lt;&gt;"",I23=""),"Rate Only",IF(J23="","",I23*J23))</f>
        <v/>
      </c>
      <c r="L23" s="207">
        <v>0.03</v>
      </c>
    </row>
    <row r="24" spans="1:12" s="16" customFormat="1" ht="12.75" customHeight="1" x14ac:dyDescent="0.2">
      <c r="A24" s="15"/>
      <c r="B24" s="1">
        <f t="shared" si="0"/>
        <v>21</v>
      </c>
      <c r="C24" s="175" t="s">
        <v>32</v>
      </c>
      <c r="D24" s="22" t="str">
        <f t="shared" si="1"/>
        <v/>
      </c>
      <c r="E24" s="24"/>
      <c r="F24" s="24" t="s">
        <v>33</v>
      </c>
      <c r="G24" s="24"/>
      <c r="H24" s="25"/>
      <c r="I24" s="26"/>
      <c r="J24" s="27"/>
      <c r="K24" s="28" t="str">
        <f t="shared" si="3"/>
        <v/>
      </c>
    </row>
    <row r="25" spans="1:12" s="16" customFormat="1" ht="12.75" customHeight="1" x14ac:dyDescent="0.2">
      <c r="A25" s="15"/>
      <c r="B25" s="1">
        <f t="shared" si="0"/>
        <v>22</v>
      </c>
      <c r="C25" s="175"/>
      <c r="D25" s="22" t="str">
        <f t="shared" si="1"/>
        <v/>
      </c>
      <c r="E25" s="24"/>
      <c r="F25" s="24"/>
      <c r="G25" s="24"/>
      <c r="H25" s="25"/>
      <c r="I25" s="26"/>
      <c r="J25" s="27"/>
      <c r="K25" s="28" t="str">
        <f t="shared" si="3"/>
        <v/>
      </c>
    </row>
    <row r="26" spans="1:12" s="16" customFormat="1" ht="12.75" customHeight="1" x14ac:dyDescent="0.2">
      <c r="A26" s="15">
        <v>3</v>
      </c>
      <c r="B26" s="1">
        <f t="shared" si="0"/>
        <v>23</v>
      </c>
      <c r="C26" s="37"/>
      <c r="D26" s="22" t="str">
        <f t="shared" si="1"/>
        <v>A.03</v>
      </c>
      <c r="E26" s="71" t="s">
        <v>34</v>
      </c>
      <c r="F26" s="24"/>
      <c r="G26" s="24"/>
      <c r="H26" s="25"/>
      <c r="I26" s="26"/>
      <c r="J26" s="27"/>
      <c r="K26" s="28" t="str">
        <f t="shared" si="3"/>
        <v/>
      </c>
    </row>
    <row r="27" spans="1:12" s="16" customFormat="1" ht="12.75" customHeight="1" x14ac:dyDescent="0.2">
      <c r="A27" s="15"/>
      <c r="B27" s="1">
        <f t="shared" si="0"/>
        <v>24</v>
      </c>
      <c r="C27" s="175"/>
      <c r="D27" s="22" t="str">
        <f t="shared" si="1"/>
        <v/>
      </c>
      <c r="E27" s="23"/>
      <c r="F27" s="24"/>
      <c r="G27" s="24"/>
      <c r="H27" s="25"/>
      <c r="I27" s="26"/>
      <c r="J27" s="27"/>
      <c r="K27" s="28" t="str">
        <f t="shared" si="3"/>
        <v/>
      </c>
    </row>
    <row r="28" spans="1:12" s="16" customFormat="1" ht="12.75" customHeight="1" x14ac:dyDescent="0.2">
      <c r="A28" s="15"/>
      <c r="B28" s="1">
        <f t="shared" si="0"/>
        <v>25</v>
      </c>
      <c r="C28" s="175" t="s">
        <v>35</v>
      </c>
      <c r="D28" s="22" t="str">
        <f t="shared" si="1"/>
        <v/>
      </c>
      <c r="E28" s="31" t="s">
        <v>22</v>
      </c>
      <c r="F28" s="24" t="s">
        <v>36</v>
      </c>
      <c r="G28" s="24"/>
      <c r="H28" s="25"/>
      <c r="I28" s="26"/>
      <c r="J28" s="27"/>
      <c r="K28" s="28" t="str">
        <f t="shared" si="3"/>
        <v/>
      </c>
    </row>
    <row r="29" spans="1:12" s="16" customFormat="1" ht="12.75" customHeight="1" x14ac:dyDescent="0.2">
      <c r="A29" s="15"/>
      <c r="B29" s="1">
        <f t="shared" si="0"/>
        <v>26</v>
      </c>
      <c r="C29" s="175"/>
      <c r="D29" s="22" t="str">
        <f t="shared" si="1"/>
        <v/>
      </c>
      <c r="E29" s="24"/>
      <c r="F29" s="24"/>
      <c r="G29" s="24"/>
      <c r="H29" s="25"/>
      <c r="I29" s="26"/>
      <c r="J29" s="27"/>
      <c r="K29" s="28" t="str">
        <f t="shared" si="3"/>
        <v/>
      </c>
    </row>
    <row r="30" spans="1:12" s="16" customFormat="1" ht="12.75" customHeight="1" x14ac:dyDescent="0.2">
      <c r="A30" s="15"/>
      <c r="B30" s="1">
        <f t="shared" si="0"/>
        <v>27</v>
      </c>
      <c r="C30" s="175" t="s">
        <v>280</v>
      </c>
      <c r="D30" s="22" t="str">
        <f t="shared" si="1"/>
        <v/>
      </c>
      <c r="E30" s="24"/>
      <c r="F30" s="31" t="s">
        <v>37</v>
      </c>
      <c r="G30" s="24" t="s">
        <v>38</v>
      </c>
      <c r="H30" s="25" t="s">
        <v>39</v>
      </c>
      <c r="I30" s="26">
        <v>2</v>
      </c>
      <c r="J30" s="27"/>
      <c r="K30" s="28" t="str">
        <f t="shared" si="3"/>
        <v/>
      </c>
    </row>
    <row r="31" spans="1:12" s="16" customFormat="1" ht="12.75" customHeight="1" x14ac:dyDescent="0.2">
      <c r="A31" s="15"/>
      <c r="B31" s="1">
        <f t="shared" si="0"/>
        <v>28</v>
      </c>
      <c r="C31" s="175"/>
      <c r="D31" s="22" t="str">
        <f t="shared" si="1"/>
        <v/>
      </c>
      <c r="E31" s="24"/>
      <c r="F31" s="24"/>
      <c r="G31" s="24"/>
      <c r="H31" s="25"/>
      <c r="I31" s="26"/>
      <c r="J31" s="27"/>
      <c r="K31" s="28" t="str">
        <f t="shared" si="3"/>
        <v/>
      </c>
    </row>
    <row r="32" spans="1:12" s="16" customFormat="1" ht="12.75" customHeight="1" x14ac:dyDescent="0.2">
      <c r="A32" s="15"/>
      <c r="B32" s="1">
        <f t="shared" si="0"/>
        <v>29</v>
      </c>
      <c r="C32" s="176" t="s">
        <v>40</v>
      </c>
      <c r="D32" s="22" t="str">
        <f t="shared" si="1"/>
        <v/>
      </c>
      <c r="E32" s="24"/>
      <c r="F32" s="31" t="s">
        <v>41</v>
      </c>
      <c r="G32" s="24" t="s">
        <v>60</v>
      </c>
      <c r="H32" s="25" t="s">
        <v>401</v>
      </c>
      <c r="I32" s="26">
        <v>1</v>
      </c>
      <c r="J32" s="27">
        <v>75000</v>
      </c>
      <c r="K32" s="28">
        <f t="shared" si="3"/>
        <v>75000</v>
      </c>
    </row>
    <row r="33" spans="1:14" ht="12.75" customHeight="1" x14ac:dyDescent="0.2">
      <c r="B33" s="1">
        <f t="shared" si="0"/>
        <v>30</v>
      </c>
      <c r="C33" s="175"/>
      <c r="D33" s="22" t="str">
        <f t="shared" si="1"/>
        <v/>
      </c>
      <c r="H33" s="25"/>
      <c r="I33" s="72"/>
      <c r="J33" s="27"/>
      <c r="K33" s="28" t="str">
        <f t="shared" si="3"/>
        <v/>
      </c>
      <c r="N33" s="16"/>
    </row>
    <row r="34" spans="1:14" ht="12.75" customHeight="1" x14ac:dyDescent="0.2">
      <c r="B34" s="1">
        <f t="shared" si="0"/>
        <v>31</v>
      </c>
      <c r="C34" s="175"/>
      <c r="D34" s="22" t="str">
        <f t="shared" ref="D34:D39" si="4">IF(A34="","",RIGHT($K$5,1)&amp;"."&amp;IF(LEN(A34)=1,"0"&amp;A34,A34))</f>
        <v/>
      </c>
      <c r="E34" s="31" t="s">
        <v>26</v>
      </c>
      <c r="F34" s="32" t="s">
        <v>48</v>
      </c>
      <c r="H34" s="25" t="s">
        <v>24</v>
      </c>
      <c r="I34" s="74">
        <v>1</v>
      </c>
      <c r="J34" s="27"/>
      <c r="K34" s="28" t="str">
        <f t="shared" si="3"/>
        <v/>
      </c>
      <c r="N34" s="16"/>
    </row>
    <row r="35" spans="1:14" ht="12.75" customHeight="1" x14ac:dyDescent="0.2">
      <c r="B35" s="1">
        <f t="shared" si="0"/>
        <v>32</v>
      </c>
      <c r="C35" s="175" t="s">
        <v>47</v>
      </c>
      <c r="D35" s="22" t="str">
        <f t="shared" si="4"/>
        <v/>
      </c>
      <c r="F35" s="24" t="s">
        <v>49</v>
      </c>
      <c r="H35" s="25"/>
      <c r="I35" s="74"/>
      <c r="J35" s="27"/>
      <c r="K35" s="28" t="str">
        <f t="shared" si="3"/>
        <v/>
      </c>
      <c r="N35" s="16"/>
    </row>
    <row r="36" spans="1:14" ht="12.75" customHeight="1" x14ac:dyDescent="0.2">
      <c r="B36" s="1">
        <f t="shared" si="0"/>
        <v>33</v>
      </c>
      <c r="C36" s="175"/>
      <c r="D36" s="22" t="str">
        <f t="shared" si="4"/>
        <v/>
      </c>
      <c r="F36" s="24" t="s">
        <v>50</v>
      </c>
      <c r="H36" s="25"/>
      <c r="I36" s="74"/>
      <c r="J36" s="27"/>
      <c r="K36" s="28" t="str">
        <f t="shared" si="3"/>
        <v/>
      </c>
      <c r="N36" s="16"/>
    </row>
    <row r="37" spans="1:14" ht="12.75" customHeight="1" x14ac:dyDescent="0.2">
      <c r="B37" s="1">
        <f t="shared" si="0"/>
        <v>34</v>
      </c>
      <c r="C37" s="175"/>
      <c r="D37" s="22" t="str">
        <f t="shared" si="4"/>
        <v/>
      </c>
      <c r="F37" s="24" t="s">
        <v>61</v>
      </c>
      <c r="H37" s="25"/>
      <c r="I37" s="74"/>
      <c r="J37" s="27"/>
      <c r="K37" s="28" t="str">
        <f t="shared" si="3"/>
        <v/>
      </c>
      <c r="N37" s="16"/>
    </row>
    <row r="38" spans="1:14" ht="12.75" customHeight="1" x14ac:dyDescent="0.2">
      <c r="B38" s="1">
        <f t="shared" si="0"/>
        <v>35</v>
      </c>
      <c r="C38" s="175"/>
      <c r="D38" s="22" t="str">
        <f t="shared" si="4"/>
        <v/>
      </c>
      <c r="F38" s="32" t="s">
        <v>62</v>
      </c>
      <c r="H38" s="25"/>
      <c r="I38" s="74"/>
      <c r="J38" s="27"/>
      <c r="K38" s="28" t="str">
        <f t="shared" si="3"/>
        <v/>
      </c>
      <c r="N38" s="16"/>
    </row>
    <row r="39" spans="1:14" ht="12.75" customHeight="1" x14ac:dyDescent="0.2">
      <c r="B39" s="1">
        <f t="shared" si="0"/>
        <v>36</v>
      </c>
      <c r="C39" s="175"/>
      <c r="D39" s="22" t="str">
        <f t="shared" si="4"/>
        <v/>
      </c>
      <c r="H39" s="25"/>
      <c r="I39" s="74"/>
      <c r="J39" s="27"/>
      <c r="K39" s="28" t="str">
        <f t="shared" si="3"/>
        <v/>
      </c>
      <c r="N39" s="16"/>
    </row>
    <row r="40" spans="1:14" ht="12.75" customHeight="1" x14ac:dyDescent="0.2">
      <c r="A40" s="15">
        <v>4</v>
      </c>
      <c r="B40" s="1">
        <f t="shared" si="0"/>
        <v>37</v>
      </c>
      <c r="C40" s="21" t="s">
        <v>51</v>
      </c>
      <c r="D40" s="22" t="str">
        <f t="shared" ref="D40:D51" si="5">IF(A40="","",RIGHT($K$5,1)&amp;"."&amp;IF(LEN(A40)=1,"0"&amp;A40,A40))</f>
        <v>A.04</v>
      </c>
      <c r="E40" s="32" t="s">
        <v>52</v>
      </c>
      <c r="H40" s="25" t="s">
        <v>24</v>
      </c>
      <c r="I40" s="74">
        <v>1</v>
      </c>
      <c r="J40" s="27"/>
      <c r="K40" s="28" t="str">
        <f t="shared" si="3"/>
        <v/>
      </c>
      <c r="N40" s="16"/>
    </row>
    <row r="41" spans="1:14" ht="12.75" customHeight="1" x14ac:dyDescent="0.2">
      <c r="B41" s="1">
        <f t="shared" si="0"/>
        <v>38</v>
      </c>
      <c r="C41" s="21"/>
      <c r="D41" s="22" t="str">
        <f t="shared" si="5"/>
        <v/>
      </c>
      <c r="E41" s="32"/>
      <c r="H41" s="25"/>
      <c r="I41" s="74"/>
      <c r="J41" s="27"/>
      <c r="K41" s="28" t="str">
        <f t="shared" si="3"/>
        <v/>
      </c>
      <c r="N41" s="16"/>
    </row>
    <row r="42" spans="1:14" ht="12.75" customHeight="1" x14ac:dyDescent="0.2">
      <c r="A42" s="15">
        <v>5</v>
      </c>
      <c r="B42" s="1">
        <f t="shared" si="0"/>
        <v>39</v>
      </c>
      <c r="C42" s="21" t="s">
        <v>53</v>
      </c>
      <c r="D42" s="22" t="str">
        <f t="shared" si="5"/>
        <v>A.05</v>
      </c>
      <c r="E42" s="32" t="s">
        <v>54</v>
      </c>
      <c r="F42" s="32"/>
      <c r="H42" s="25" t="s">
        <v>24</v>
      </c>
      <c r="I42" s="74">
        <v>1</v>
      </c>
      <c r="J42" s="27"/>
      <c r="K42" s="28" t="str">
        <f t="shared" si="3"/>
        <v/>
      </c>
      <c r="N42" s="16"/>
    </row>
    <row r="43" spans="1:14" ht="12.75" customHeight="1" x14ac:dyDescent="0.2">
      <c r="B43" s="1">
        <f t="shared" si="0"/>
        <v>40</v>
      </c>
      <c r="C43" s="175"/>
      <c r="D43" s="22" t="str">
        <f t="shared" si="5"/>
        <v/>
      </c>
      <c r="E43" s="24" t="s">
        <v>55</v>
      </c>
      <c r="H43" s="25"/>
      <c r="I43" s="74"/>
      <c r="J43" s="27"/>
      <c r="K43" s="28" t="str">
        <f t="shared" si="3"/>
        <v/>
      </c>
      <c r="N43" s="16"/>
    </row>
    <row r="44" spans="1:14" ht="12.75" customHeight="1" x14ac:dyDescent="0.2">
      <c r="B44" s="1">
        <f t="shared" si="0"/>
        <v>41</v>
      </c>
      <c r="C44" s="175"/>
      <c r="D44" s="22" t="str">
        <f t="shared" si="5"/>
        <v/>
      </c>
      <c r="E44" s="23"/>
      <c r="H44" s="25"/>
      <c r="I44" s="74"/>
      <c r="J44" s="27"/>
      <c r="K44" s="28" t="str">
        <f t="shared" si="3"/>
        <v/>
      </c>
      <c r="N44" s="16"/>
    </row>
    <row r="45" spans="1:14" ht="12.75" customHeight="1" x14ac:dyDescent="0.2">
      <c r="A45" s="15">
        <v>6</v>
      </c>
      <c r="B45" s="1">
        <f t="shared" si="0"/>
        <v>42</v>
      </c>
      <c r="C45" s="175" t="s">
        <v>21</v>
      </c>
      <c r="D45" s="22" t="str">
        <f t="shared" si="5"/>
        <v>A.06</v>
      </c>
      <c r="E45" s="23" t="s">
        <v>56</v>
      </c>
      <c r="H45" s="25"/>
      <c r="I45" s="74"/>
      <c r="J45" s="27"/>
      <c r="K45" s="28" t="str">
        <f t="shared" si="3"/>
        <v/>
      </c>
      <c r="N45" s="16"/>
    </row>
    <row r="46" spans="1:14" ht="12.75" customHeight="1" x14ac:dyDescent="0.2">
      <c r="B46" s="1">
        <f t="shared" si="0"/>
        <v>43</v>
      </c>
      <c r="C46" s="175" t="s">
        <v>57</v>
      </c>
      <c r="D46" s="22" t="str">
        <f t="shared" si="5"/>
        <v/>
      </c>
      <c r="H46" s="25"/>
      <c r="I46" s="74"/>
      <c r="J46" s="27"/>
      <c r="K46" s="28" t="str">
        <f t="shared" si="3"/>
        <v/>
      </c>
      <c r="N46" s="16"/>
    </row>
    <row r="47" spans="1:14" ht="12.75" customHeight="1" x14ac:dyDescent="0.2">
      <c r="B47" s="1">
        <f t="shared" si="0"/>
        <v>44</v>
      </c>
      <c r="C47" s="175"/>
      <c r="D47" s="22" t="str">
        <f t="shared" si="5"/>
        <v/>
      </c>
      <c r="E47" s="24" t="s">
        <v>22</v>
      </c>
      <c r="F47" s="24" t="s">
        <v>58</v>
      </c>
      <c r="H47" s="25" t="s">
        <v>401</v>
      </c>
      <c r="I47" s="74">
        <v>1</v>
      </c>
      <c r="J47" s="27">
        <v>50000</v>
      </c>
      <c r="K47" s="28">
        <f t="shared" ref="K47" si="6">IF(AND(H47&lt;&gt;"",I47=""),"Rate Only",IF(J47="","",I47*J47))</f>
        <v>50000</v>
      </c>
      <c r="N47" s="16"/>
    </row>
    <row r="48" spans="1:14" ht="12.75" customHeight="1" x14ac:dyDescent="0.2">
      <c r="B48" s="1">
        <f t="shared" si="0"/>
        <v>45</v>
      </c>
      <c r="C48" s="175"/>
      <c r="D48" s="22" t="str">
        <f t="shared" si="5"/>
        <v/>
      </c>
      <c r="F48" s="24" t="s">
        <v>59</v>
      </c>
      <c r="H48" s="25"/>
      <c r="I48" s="74"/>
      <c r="J48" s="27"/>
      <c r="K48" s="28"/>
      <c r="N48" s="16"/>
    </row>
    <row r="49" spans="2:14" ht="12.75" customHeight="1" x14ac:dyDescent="0.2">
      <c r="B49" s="1">
        <f t="shared" si="0"/>
        <v>46</v>
      </c>
      <c r="C49" s="175"/>
      <c r="D49" s="22" t="str">
        <f t="shared" si="5"/>
        <v/>
      </c>
      <c r="H49" s="25"/>
      <c r="I49" s="74"/>
      <c r="J49" s="27"/>
      <c r="K49" s="28" t="str">
        <f t="shared" si="3"/>
        <v/>
      </c>
      <c r="N49" s="16"/>
    </row>
    <row r="50" spans="2:14" ht="12.75" customHeight="1" x14ac:dyDescent="0.2">
      <c r="B50" s="1">
        <f t="shared" si="0"/>
        <v>47</v>
      </c>
      <c r="C50" s="175"/>
      <c r="D50" s="22" t="str">
        <f t="shared" si="5"/>
        <v/>
      </c>
      <c r="E50" s="24" t="s">
        <v>26</v>
      </c>
      <c r="F50" s="108" t="s">
        <v>306</v>
      </c>
      <c r="H50" s="5" t="s">
        <v>401</v>
      </c>
      <c r="I50" s="26">
        <v>1</v>
      </c>
      <c r="J50" s="27">
        <f>250*8*18</f>
        <v>36000</v>
      </c>
      <c r="K50" s="28">
        <f>IF(AND(H50&lt;&gt;"",I50=""),"Rate Only",IF(J50="","",I50*J50))</f>
        <v>36000</v>
      </c>
      <c r="N50" s="16"/>
    </row>
    <row r="51" spans="2:14" ht="12.75" customHeight="1" x14ac:dyDescent="0.2">
      <c r="B51" s="1">
        <f t="shared" si="0"/>
        <v>48</v>
      </c>
      <c r="C51" s="175"/>
      <c r="D51" s="22" t="str">
        <f t="shared" si="5"/>
        <v/>
      </c>
      <c r="F51" s="24" t="s">
        <v>307</v>
      </c>
      <c r="H51" s="25"/>
      <c r="I51" s="25"/>
      <c r="J51" s="25"/>
      <c r="K51" s="25"/>
      <c r="N51" s="16"/>
    </row>
    <row r="52" spans="2:14" ht="12.75" customHeight="1" x14ac:dyDescent="0.2">
      <c r="B52" s="1">
        <f t="shared" si="0"/>
        <v>49</v>
      </c>
      <c r="C52" s="175"/>
      <c r="D52" s="22"/>
      <c r="H52" s="25"/>
      <c r="I52" s="25"/>
      <c r="J52" s="25"/>
      <c r="K52" s="25"/>
      <c r="N52" s="16"/>
    </row>
    <row r="53" spans="2:14" ht="12.75" customHeight="1" x14ac:dyDescent="0.2">
      <c r="B53" s="1">
        <f t="shared" si="0"/>
        <v>50</v>
      </c>
      <c r="C53" s="175"/>
      <c r="D53" s="22"/>
      <c r="E53" s="31" t="s">
        <v>37</v>
      </c>
      <c r="F53" s="108" t="s">
        <v>79</v>
      </c>
      <c r="G53" s="4"/>
      <c r="H53" s="5" t="s">
        <v>401</v>
      </c>
      <c r="I53" s="26">
        <v>1</v>
      </c>
      <c r="J53" s="27">
        <v>100000</v>
      </c>
      <c r="K53" s="28">
        <f>IF(AND(H53&lt;&gt;"",I53=""),"Rate Only",IF(J53="","",I53*J53))</f>
        <v>100000</v>
      </c>
      <c r="N53" s="16"/>
    </row>
    <row r="54" spans="2:14" ht="12.75" customHeight="1" x14ac:dyDescent="0.2">
      <c r="B54" s="1">
        <f t="shared" si="0"/>
        <v>51</v>
      </c>
      <c r="C54" s="175"/>
      <c r="D54" s="22"/>
      <c r="F54" s="4"/>
      <c r="G54" s="4"/>
      <c r="H54" s="25"/>
      <c r="I54" s="25"/>
      <c r="J54" s="25"/>
      <c r="K54" s="25"/>
      <c r="N54" s="16"/>
    </row>
    <row r="55" spans="2:14" ht="12.75" customHeight="1" x14ac:dyDescent="0.2">
      <c r="B55" s="1">
        <f t="shared" si="0"/>
        <v>52</v>
      </c>
      <c r="C55" s="175"/>
      <c r="D55" s="22"/>
      <c r="E55" s="31" t="s">
        <v>41</v>
      </c>
      <c r="F55" s="24" t="s">
        <v>193</v>
      </c>
      <c r="H55" s="5" t="s">
        <v>401</v>
      </c>
      <c r="I55" s="26">
        <v>1</v>
      </c>
      <c r="J55" s="27">
        <v>100000</v>
      </c>
      <c r="K55" s="28">
        <f>IF(AND(H55&lt;&gt;"",I55=""),"Rate Only",IF(J55="","",I55*J55))</f>
        <v>100000</v>
      </c>
      <c r="N55" s="16"/>
    </row>
    <row r="56" spans="2:14" ht="12.75" customHeight="1" x14ac:dyDescent="0.2">
      <c r="B56" s="1">
        <f t="shared" si="0"/>
        <v>53</v>
      </c>
      <c r="C56" s="175"/>
      <c r="D56" s="22"/>
      <c r="H56" s="25"/>
      <c r="I56" s="25"/>
      <c r="J56" s="25"/>
      <c r="K56" s="25"/>
      <c r="N56" s="16"/>
    </row>
    <row r="57" spans="2:14" ht="12.75" customHeight="1" x14ac:dyDescent="0.2">
      <c r="B57" s="1">
        <f t="shared" si="0"/>
        <v>54</v>
      </c>
      <c r="C57" s="175"/>
      <c r="D57" s="22"/>
      <c r="E57" s="31" t="s">
        <v>42</v>
      </c>
      <c r="F57" s="24" t="s">
        <v>308</v>
      </c>
      <c r="H57" s="5" t="s">
        <v>401</v>
      </c>
      <c r="I57" s="26">
        <v>1</v>
      </c>
      <c r="J57" s="27">
        <v>300000</v>
      </c>
      <c r="K57" s="28">
        <f>IF(AND(H57&lt;&gt;"",I57=""),"Rate Only",IF(J57="","",I57*J57))</f>
        <v>300000</v>
      </c>
      <c r="N57" s="16"/>
    </row>
    <row r="58" spans="2:14" ht="12.75" customHeight="1" x14ac:dyDescent="0.2">
      <c r="B58" s="1">
        <f t="shared" si="0"/>
        <v>55</v>
      </c>
      <c r="C58" s="175"/>
      <c r="D58" s="22"/>
      <c r="F58" s="24" t="s">
        <v>309</v>
      </c>
      <c r="H58" s="25"/>
      <c r="I58" s="25"/>
      <c r="J58" s="25"/>
      <c r="K58" s="28" t="str">
        <f t="shared" ref="K58:K60" si="7">IF(AND(H58&lt;&gt;"",I58=""),"Rate Only",IF(J58="","",I58*J58))</f>
        <v/>
      </c>
      <c r="N58" s="16"/>
    </row>
    <row r="59" spans="2:14" ht="12.75" customHeight="1" x14ac:dyDescent="0.2">
      <c r="B59" s="1">
        <f t="shared" si="0"/>
        <v>56</v>
      </c>
      <c r="C59" s="175"/>
      <c r="D59" s="22"/>
      <c r="H59" s="25"/>
      <c r="I59" s="25"/>
      <c r="J59" s="25"/>
      <c r="K59" s="28" t="str">
        <f t="shared" si="7"/>
        <v/>
      </c>
      <c r="N59" s="16"/>
    </row>
    <row r="60" spans="2:14" ht="12.75" customHeight="1" x14ac:dyDescent="0.2">
      <c r="B60" s="1">
        <f t="shared" si="0"/>
        <v>57</v>
      </c>
      <c r="C60" s="175"/>
      <c r="D60" s="22"/>
      <c r="E60" s="31" t="s">
        <v>43</v>
      </c>
      <c r="F60" s="24" t="s">
        <v>45</v>
      </c>
      <c r="H60" s="25" t="s">
        <v>46</v>
      </c>
      <c r="I60" s="74">
        <f>SUM(K47:K58)</f>
        <v>586000</v>
      </c>
      <c r="J60" s="199"/>
      <c r="K60" s="28" t="str">
        <f t="shared" si="7"/>
        <v/>
      </c>
      <c r="N60" s="16"/>
    </row>
    <row r="61" spans="2:14" ht="12.75" customHeight="1" x14ac:dyDescent="0.2">
      <c r="B61" s="1">
        <f t="shared" si="0"/>
        <v>58</v>
      </c>
      <c r="C61" s="175"/>
      <c r="D61" s="22"/>
      <c r="F61" s="24" t="s">
        <v>64</v>
      </c>
      <c r="G61" s="127"/>
      <c r="H61" s="94"/>
      <c r="I61" s="173"/>
      <c r="J61" s="174"/>
      <c r="K61" s="25"/>
      <c r="N61" s="16"/>
    </row>
    <row r="62" spans="2:14" ht="12.75" customHeight="1" x14ac:dyDescent="0.2">
      <c r="B62" s="1">
        <f t="shared" si="0"/>
        <v>59</v>
      </c>
      <c r="C62" s="76"/>
      <c r="D62" s="77"/>
      <c r="E62" s="78"/>
      <c r="F62" s="78"/>
      <c r="G62" s="78"/>
      <c r="H62" s="79"/>
      <c r="I62" s="80"/>
      <c r="J62" s="81"/>
      <c r="K62" s="82"/>
      <c r="N62" s="16"/>
    </row>
    <row r="63" spans="2:14" ht="12.75" customHeight="1" x14ac:dyDescent="0.2">
      <c r="B63" s="1">
        <f t="shared" si="0"/>
        <v>60</v>
      </c>
      <c r="C63" s="83" t="str">
        <f>$K$5</f>
        <v>Section A</v>
      </c>
      <c r="D63" s="84" t="s">
        <v>10</v>
      </c>
      <c r="I63" s="49"/>
      <c r="J63" s="50"/>
      <c r="K63" s="85"/>
      <c r="N63" s="16"/>
    </row>
    <row r="64" spans="2:14" ht="12.75" customHeight="1" x14ac:dyDescent="0.2">
      <c r="B64" s="1">
        <f t="shared" si="0"/>
        <v>61</v>
      </c>
      <c r="C64" s="86"/>
      <c r="D64" s="87"/>
      <c r="E64" s="88"/>
      <c r="F64" s="88"/>
      <c r="G64" s="88"/>
      <c r="H64" s="89"/>
      <c r="I64" s="90"/>
      <c r="J64" s="91"/>
      <c r="K64" s="92"/>
      <c r="N64" s="16"/>
    </row>
    <row r="65" spans="1:14" ht="12.75" customHeight="1" x14ac:dyDescent="0.2">
      <c r="B65" s="1">
        <v>1</v>
      </c>
      <c r="C65" s="53" t="s">
        <v>0</v>
      </c>
      <c r="D65" s="54"/>
      <c r="E65" s="55"/>
      <c r="F65" s="55"/>
      <c r="G65" s="55"/>
      <c r="H65" s="54"/>
      <c r="I65" s="56"/>
      <c r="J65" s="57"/>
      <c r="K65" s="58"/>
      <c r="N65" s="16"/>
    </row>
    <row r="66" spans="1:14" ht="12.75" customHeight="1" x14ac:dyDescent="0.2">
      <c r="B66" s="1">
        <f>B65+1</f>
        <v>2</v>
      </c>
      <c r="C66" s="59" t="s">
        <v>1</v>
      </c>
      <c r="D66" s="22" t="s">
        <v>2</v>
      </c>
      <c r="E66" s="23"/>
      <c r="F66" s="23"/>
      <c r="G66" s="23" t="s">
        <v>3</v>
      </c>
      <c r="H66" s="22" t="s">
        <v>4</v>
      </c>
      <c r="I66" s="93" t="s">
        <v>5</v>
      </c>
      <c r="J66" s="61" t="s">
        <v>6</v>
      </c>
      <c r="K66" s="62" t="s">
        <v>7</v>
      </c>
      <c r="N66" s="16"/>
    </row>
    <row r="67" spans="1:14" ht="12.75" customHeight="1" x14ac:dyDescent="0.2">
      <c r="B67" s="1">
        <f t="shared" ref="B67:B125" si="8">B66+1</f>
        <v>3</v>
      </c>
      <c r="C67" s="63" t="s">
        <v>8</v>
      </c>
      <c r="D67" s="64" t="s">
        <v>9</v>
      </c>
      <c r="E67" s="65"/>
      <c r="F67" s="65"/>
      <c r="G67" s="65"/>
      <c r="H67" s="64"/>
      <c r="I67" s="66"/>
      <c r="J67" s="67"/>
      <c r="K67" s="68"/>
      <c r="N67" s="16"/>
    </row>
    <row r="68" spans="1:14" ht="12.75" customHeight="1" x14ac:dyDescent="0.2">
      <c r="B68" s="1">
        <f t="shared" si="8"/>
        <v>4</v>
      </c>
      <c r="C68" s="21"/>
      <c r="D68" s="25"/>
      <c r="I68" s="49"/>
      <c r="J68" s="50"/>
      <c r="K68" s="28"/>
      <c r="N68" s="16"/>
    </row>
    <row r="69" spans="1:14" ht="12.75" customHeight="1" x14ac:dyDescent="0.2">
      <c r="B69" s="1">
        <f t="shared" si="8"/>
        <v>5</v>
      </c>
      <c r="C69" s="21"/>
      <c r="D69" s="25"/>
      <c r="E69" s="23" t="s">
        <v>11</v>
      </c>
      <c r="I69" s="49"/>
      <c r="J69" s="50"/>
      <c r="K69" s="85" t="str">
        <f>IF(K63="","",K63)</f>
        <v/>
      </c>
      <c r="N69" s="16"/>
    </row>
    <row r="70" spans="1:14" ht="12.75" customHeight="1" x14ac:dyDescent="0.2">
      <c r="B70" s="1">
        <f t="shared" si="8"/>
        <v>6</v>
      </c>
      <c r="C70" s="86"/>
      <c r="D70" s="94"/>
      <c r="E70" s="88"/>
      <c r="F70" s="88"/>
      <c r="G70" s="88"/>
      <c r="H70" s="89"/>
      <c r="I70" s="90"/>
      <c r="J70" s="91"/>
      <c r="K70" s="92"/>
      <c r="N70" s="16"/>
    </row>
    <row r="71" spans="1:14" ht="12.75" customHeight="1" x14ac:dyDescent="0.2">
      <c r="B71" s="1">
        <f t="shared" si="8"/>
        <v>7</v>
      </c>
      <c r="C71" s="21"/>
      <c r="D71" s="22" t="str">
        <f t="shared" ref="D71:D122" si="9">IF(A71="","",RIGHT($K$5,1)&amp;"."&amp;IF(LEN(A71)=1,"0"&amp;A71,A71))</f>
        <v/>
      </c>
      <c r="E71" s="23"/>
      <c r="H71" s="25"/>
      <c r="I71" s="26"/>
      <c r="J71" s="27"/>
      <c r="K71" s="28" t="str">
        <f t="shared" ref="K71:K78" si="10">IF(AND(H71&lt;&gt;"",I71=""),"Rate Only",IF(J71="","",I71*J71))</f>
        <v/>
      </c>
      <c r="N71" s="16"/>
    </row>
    <row r="72" spans="1:14" ht="12.75" customHeight="1" x14ac:dyDescent="0.2">
      <c r="A72" s="15">
        <v>7</v>
      </c>
      <c r="B72" s="1">
        <f t="shared" si="8"/>
        <v>8</v>
      </c>
      <c r="C72" s="2" t="s">
        <v>21</v>
      </c>
      <c r="D72" s="22" t="str">
        <f t="shared" si="9"/>
        <v>A.07</v>
      </c>
      <c r="E72" s="7" t="s">
        <v>66</v>
      </c>
      <c r="F72" s="4"/>
      <c r="G72" s="4"/>
      <c r="H72" s="5"/>
      <c r="I72" s="26"/>
      <c r="J72" s="27"/>
      <c r="K72" s="28" t="str">
        <f t="shared" si="10"/>
        <v/>
      </c>
      <c r="N72" s="16"/>
    </row>
    <row r="73" spans="1:14" ht="12.75" customHeight="1" x14ac:dyDescent="0.2">
      <c r="B73" s="1">
        <f t="shared" si="8"/>
        <v>9</v>
      </c>
      <c r="C73" s="2" t="s">
        <v>65</v>
      </c>
      <c r="D73" s="22" t="str">
        <f t="shared" si="9"/>
        <v/>
      </c>
      <c r="E73" s="7" t="s">
        <v>67</v>
      </c>
      <c r="F73" s="4"/>
      <c r="G73" s="4"/>
      <c r="H73" s="5"/>
      <c r="I73" s="26"/>
      <c r="J73" s="27"/>
      <c r="K73" s="28" t="str">
        <f t="shared" si="10"/>
        <v/>
      </c>
      <c r="N73" s="16"/>
    </row>
    <row r="74" spans="1:14" ht="12.75" customHeight="1" x14ac:dyDescent="0.2">
      <c r="B74" s="1">
        <f t="shared" si="8"/>
        <v>10</v>
      </c>
      <c r="C74" s="29"/>
      <c r="D74" s="22" t="str">
        <f t="shared" si="9"/>
        <v/>
      </c>
      <c r="E74" s="7"/>
      <c r="F74" s="4"/>
      <c r="G74" s="4"/>
      <c r="H74" s="5"/>
      <c r="I74" s="26"/>
      <c r="J74" s="27"/>
      <c r="K74" s="28" t="str">
        <f t="shared" si="10"/>
        <v/>
      </c>
      <c r="N74" s="16"/>
    </row>
    <row r="75" spans="1:14" ht="12.75" customHeight="1" x14ac:dyDescent="0.2">
      <c r="B75" s="1">
        <f t="shared" si="8"/>
        <v>11</v>
      </c>
      <c r="C75" s="21"/>
      <c r="D75" s="22" t="str">
        <f t="shared" si="9"/>
        <v/>
      </c>
      <c r="E75" s="4" t="s">
        <v>22</v>
      </c>
      <c r="F75" s="4" t="s">
        <v>68</v>
      </c>
      <c r="G75" s="4"/>
      <c r="H75" s="5"/>
      <c r="I75" s="26"/>
      <c r="J75" s="27"/>
      <c r="K75" s="28" t="str">
        <f t="shared" si="10"/>
        <v/>
      </c>
      <c r="N75" s="16"/>
    </row>
    <row r="76" spans="1:14" ht="12.75" customHeight="1" x14ac:dyDescent="0.2">
      <c r="B76" s="1">
        <f t="shared" si="8"/>
        <v>12</v>
      </c>
      <c r="C76" s="21"/>
      <c r="D76" s="22" t="str">
        <f t="shared" si="9"/>
        <v/>
      </c>
      <c r="E76" s="4"/>
      <c r="F76" s="4"/>
      <c r="G76" s="4"/>
      <c r="H76" s="5"/>
      <c r="I76" s="26"/>
      <c r="J76" s="27"/>
      <c r="K76" s="28" t="str">
        <f t="shared" si="10"/>
        <v/>
      </c>
      <c r="N76" s="16"/>
    </row>
    <row r="77" spans="1:14" ht="12.75" customHeight="1" x14ac:dyDescent="0.2">
      <c r="B77" s="1">
        <f t="shared" si="8"/>
        <v>13</v>
      </c>
      <c r="C77" s="21"/>
      <c r="D77" s="22" t="str">
        <f t="shared" si="9"/>
        <v/>
      </c>
      <c r="E77" s="4"/>
      <c r="F77" s="4" t="s">
        <v>22</v>
      </c>
      <c r="G77" s="4" t="s">
        <v>69</v>
      </c>
      <c r="H77" s="5" t="s">
        <v>24</v>
      </c>
      <c r="I77" s="26">
        <v>1</v>
      </c>
      <c r="J77" s="27"/>
      <c r="K77" s="28" t="str">
        <f t="shared" si="10"/>
        <v/>
      </c>
      <c r="N77" s="16"/>
    </row>
    <row r="78" spans="1:14" ht="12.75" customHeight="1" x14ac:dyDescent="0.2">
      <c r="B78" s="1">
        <f t="shared" si="8"/>
        <v>14</v>
      </c>
      <c r="C78" s="21"/>
      <c r="D78" s="22" t="str">
        <f t="shared" si="9"/>
        <v/>
      </c>
      <c r="E78" s="4"/>
      <c r="F78" s="4"/>
      <c r="G78" s="4"/>
      <c r="H78" s="5"/>
      <c r="I78" s="26"/>
      <c r="J78" s="27"/>
      <c r="K78" s="28" t="str">
        <f t="shared" si="10"/>
        <v/>
      </c>
      <c r="N78" s="16"/>
    </row>
    <row r="79" spans="1:14" ht="12.75" customHeight="1" x14ac:dyDescent="0.2">
      <c r="B79" s="1">
        <f t="shared" si="8"/>
        <v>15</v>
      </c>
      <c r="C79" s="29"/>
      <c r="D79" s="22" t="str">
        <f t="shared" si="9"/>
        <v/>
      </c>
      <c r="E79" s="4"/>
      <c r="F79" s="4" t="s">
        <v>26</v>
      </c>
      <c r="G79" s="4" t="s">
        <v>70</v>
      </c>
      <c r="H79" s="5" t="s">
        <v>24</v>
      </c>
      <c r="I79" s="26">
        <v>1</v>
      </c>
      <c r="J79" s="27"/>
      <c r="K79" s="28" t="str">
        <f>IF(AND(H79&lt;&gt;"",I79=""),"Rate Only",IF(J79="","",I79*J79))</f>
        <v/>
      </c>
      <c r="N79" s="16"/>
    </row>
    <row r="80" spans="1:14" ht="12.75" customHeight="1" x14ac:dyDescent="0.2">
      <c r="B80" s="1">
        <f t="shared" si="8"/>
        <v>16</v>
      </c>
      <c r="C80" s="21"/>
      <c r="D80" s="22" t="str">
        <f t="shared" si="9"/>
        <v/>
      </c>
      <c r="E80" s="4"/>
      <c r="F80" s="4"/>
      <c r="G80" s="4"/>
      <c r="H80" s="5"/>
      <c r="I80" s="26"/>
      <c r="J80" s="27"/>
      <c r="K80" s="28" t="str">
        <f t="shared" ref="K80:K122" si="11">IF(AND(H80&lt;&gt;"",I80=""),"Rate Only",IF(J80="","",I80*J80))</f>
        <v/>
      </c>
      <c r="N80" s="16"/>
    </row>
    <row r="81" spans="1:15" ht="12.75" customHeight="1" x14ac:dyDescent="0.2">
      <c r="B81" s="1">
        <f t="shared" si="8"/>
        <v>17</v>
      </c>
      <c r="C81" s="21"/>
      <c r="D81" s="22" t="str">
        <f t="shared" si="9"/>
        <v/>
      </c>
      <c r="E81" s="4" t="s">
        <v>26</v>
      </c>
      <c r="F81" s="4" t="s">
        <v>71</v>
      </c>
      <c r="G81" s="4"/>
      <c r="H81" s="5"/>
      <c r="I81" s="26"/>
      <c r="J81" s="27"/>
      <c r="K81" s="28" t="str">
        <f t="shared" si="11"/>
        <v/>
      </c>
      <c r="N81" s="16"/>
    </row>
    <row r="82" spans="1:15" ht="12.75" customHeight="1" x14ac:dyDescent="0.2">
      <c r="B82" s="1">
        <f t="shared" si="8"/>
        <v>18</v>
      </c>
      <c r="C82" s="21"/>
      <c r="D82" s="22" t="str">
        <f t="shared" si="9"/>
        <v/>
      </c>
      <c r="E82" s="4"/>
      <c r="F82" s="4" t="s">
        <v>72</v>
      </c>
      <c r="G82" s="4"/>
      <c r="H82" s="5"/>
      <c r="I82" s="26"/>
      <c r="J82" s="27"/>
      <c r="K82" s="28" t="str">
        <f t="shared" si="11"/>
        <v/>
      </c>
      <c r="N82" s="16"/>
    </row>
    <row r="83" spans="1:15" ht="12.75" customHeight="1" x14ac:dyDescent="0.2">
      <c r="B83" s="1">
        <f t="shared" si="8"/>
        <v>19</v>
      </c>
      <c r="C83" s="21"/>
      <c r="D83" s="22" t="str">
        <f t="shared" si="9"/>
        <v/>
      </c>
      <c r="E83" s="4"/>
      <c r="F83" s="4" t="s">
        <v>73</v>
      </c>
      <c r="G83" s="4"/>
      <c r="H83" s="5"/>
      <c r="I83" s="26"/>
      <c r="J83" s="27"/>
      <c r="K83" s="28" t="str">
        <f t="shared" si="11"/>
        <v/>
      </c>
      <c r="N83" s="16"/>
    </row>
    <row r="84" spans="1:15" ht="12.75" customHeight="1" x14ac:dyDescent="0.2">
      <c r="B84" s="1">
        <f t="shared" si="8"/>
        <v>20</v>
      </c>
      <c r="C84" s="21"/>
      <c r="D84" s="22" t="str">
        <f t="shared" si="9"/>
        <v/>
      </c>
      <c r="E84" s="4"/>
      <c r="F84" s="4"/>
      <c r="G84" s="4"/>
      <c r="H84" s="5"/>
      <c r="I84" s="26"/>
      <c r="J84" s="27"/>
      <c r="K84" s="28" t="str">
        <f t="shared" si="11"/>
        <v/>
      </c>
      <c r="N84" s="16"/>
    </row>
    <row r="85" spans="1:15" ht="12.75" customHeight="1" x14ac:dyDescent="0.2">
      <c r="B85" s="1">
        <f t="shared" si="8"/>
        <v>21</v>
      </c>
      <c r="C85" s="21"/>
      <c r="D85" s="22" t="str">
        <f t="shared" si="9"/>
        <v/>
      </c>
      <c r="E85" s="4"/>
      <c r="F85" s="4" t="s">
        <v>22</v>
      </c>
      <c r="G85" s="4" t="s">
        <v>74</v>
      </c>
      <c r="H85" s="5" t="s">
        <v>75</v>
      </c>
      <c r="I85" s="26">
        <v>250</v>
      </c>
      <c r="J85" s="27"/>
      <c r="K85" s="28" t="str">
        <f t="shared" si="11"/>
        <v/>
      </c>
      <c r="N85" s="16"/>
    </row>
    <row r="86" spans="1:15" ht="12.75" customHeight="1" x14ac:dyDescent="0.2">
      <c r="B86" s="1">
        <f t="shared" si="8"/>
        <v>22</v>
      </c>
      <c r="C86" s="21"/>
      <c r="D86" s="22" t="str">
        <f t="shared" si="9"/>
        <v/>
      </c>
      <c r="E86" s="4"/>
      <c r="F86" s="4"/>
      <c r="G86" s="4"/>
      <c r="H86" s="5"/>
      <c r="I86" s="26"/>
      <c r="J86" s="27"/>
      <c r="K86" s="28" t="str">
        <f t="shared" si="11"/>
        <v/>
      </c>
      <c r="N86" s="16"/>
    </row>
    <row r="87" spans="1:15" ht="12.75" customHeight="1" x14ac:dyDescent="0.2">
      <c r="B87" s="1">
        <f t="shared" si="8"/>
        <v>23</v>
      </c>
      <c r="C87" s="21"/>
      <c r="D87" s="22" t="str">
        <f t="shared" si="9"/>
        <v/>
      </c>
      <c r="E87" s="4"/>
      <c r="F87" s="4" t="s">
        <v>26</v>
      </c>
      <c r="G87" s="4" t="s">
        <v>76</v>
      </c>
      <c r="H87" s="5" t="s">
        <v>75</v>
      </c>
      <c r="I87" s="26">
        <v>250</v>
      </c>
      <c r="J87" s="27"/>
      <c r="K87" s="28" t="str">
        <f t="shared" si="11"/>
        <v/>
      </c>
      <c r="N87" s="16"/>
    </row>
    <row r="88" spans="1:15" ht="12.75" customHeight="1" x14ac:dyDescent="0.2">
      <c r="B88" s="1">
        <f t="shared" si="8"/>
        <v>24</v>
      </c>
      <c r="C88" s="29"/>
      <c r="D88" s="22" t="str">
        <f t="shared" si="9"/>
        <v/>
      </c>
      <c r="E88" s="4"/>
      <c r="F88" s="4"/>
      <c r="G88" s="4"/>
      <c r="H88" s="5"/>
      <c r="I88" s="26"/>
      <c r="J88" s="27"/>
      <c r="K88" s="28" t="str">
        <f t="shared" si="11"/>
        <v/>
      </c>
      <c r="N88" s="16"/>
    </row>
    <row r="89" spans="1:15" ht="12.75" customHeight="1" x14ac:dyDescent="0.2">
      <c r="A89" s="15">
        <v>8</v>
      </c>
      <c r="B89" s="1">
        <f t="shared" si="8"/>
        <v>25</v>
      </c>
      <c r="C89" s="21"/>
      <c r="D89" s="22" t="str">
        <f t="shared" si="9"/>
        <v>A.08</v>
      </c>
      <c r="E89" s="108" t="s">
        <v>77</v>
      </c>
      <c r="F89" s="4"/>
      <c r="G89" s="4"/>
      <c r="H89" s="5" t="s">
        <v>78</v>
      </c>
      <c r="I89" s="73"/>
      <c r="J89" s="27">
        <v>6500</v>
      </c>
      <c r="K89" s="28"/>
      <c r="N89" s="16"/>
    </row>
    <row r="90" spans="1:15" ht="12.75" customHeight="1" x14ac:dyDescent="0.2">
      <c r="B90" s="1">
        <f t="shared" si="8"/>
        <v>26</v>
      </c>
      <c r="C90" s="21"/>
      <c r="D90" s="22" t="str">
        <f t="shared" si="9"/>
        <v/>
      </c>
      <c r="E90" s="108"/>
      <c r="F90" s="4"/>
      <c r="G90" s="4"/>
      <c r="H90" s="5"/>
      <c r="I90" s="26"/>
      <c r="J90" s="27"/>
      <c r="K90" s="28" t="str">
        <f t="shared" si="11"/>
        <v/>
      </c>
      <c r="N90" s="16"/>
      <c r="O90" s="19"/>
    </row>
    <row r="91" spans="1:15" ht="12.75" customHeight="1" x14ac:dyDescent="0.2">
      <c r="A91" s="15">
        <v>9</v>
      </c>
      <c r="B91" s="1">
        <f t="shared" si="8"/>
        <v>27</v>
      </c>
      <c r="C91" s="21"/>
      <c r="D91" s="22" t="str">
        <f t="shared" ref="D91:D93" si="12">IF(A91="","",RIGHT($K$5,1)&amp;"."&amp;IF(LEN(A91)=1,"0"&amp;A91,A91))</f>
        <v>A.09</v>
      </c>
      <c r="E91" s="108" t="s">
        <v>282</v>
      </c>
      <c r="F91" s="4"/>
      <c r="G91" s="4"/>
      <c r="H91" s="5" t="s">
        <v>24</v>
      </c>
      <c r="I91" s="26">
        <v>1</v>
      </c>
      <c r="J91" s="27"/>
      <c r="K91" s="28" t="str">
        <f t="shared" si="11"/>
        <v/>
      </c>
      <c r="N91" s="16"/>
      <c r="O91" s="19"/>
    </row>
    <row r="92" spans="1:15" ht="12.75" customHeight="1" x14ac:dyDescent="0.2">
      <c r="B92" s="1">
        <f t="shared" si="8"/>
        <v>28</v>
      </c>
      <c r="C92" s="21"/>
      <c r="D92" s="22" t="str">
        <f t="shared" si="12"/>
        <v/>
      </c>
      <c r="E92" s="4" t="s">
        <v>80</v>
      </c>
      <c r="F92" s="4"/>
      <c r="G92" s="4"/>
      <c r="H92" s="5"/>
      <c r="I92" s="26"/>
      <c r="J92" s="27"/>
      <c r="K92" s="28" t="str">
        <f t="shared" si="11"/>
        <v/>
      </c>
      <c r="N92" s="16"/>
      <c r="O92" s="19"/>
    </row>
    <row r="93" spans="1:15" ht="12.75" customHeight="1" x14ac:dyDescent="0.2">
      <c r="B93" s="1">
        <f t="shared" si="8"/>
        <v>29</v>
      </c>
      <c r="C93" s="21"/>
      <c r="D93" s="22" t="str">
        <f t="shared" si="12"/>
        <v/>
      </c>
      <c r="E93" s="4" t="s">
        <v>281</v>
      </c>
      <c r="F93" s="4"/>
      <c r="G93" s="4"/>
      <c r="H93" s="5"/>
      <c r="I93" s="26"/>
      <c r="J93" s="27"/>
      <c r="K93" s="28" t="str">
        <f t="shared" si="11"/>
        <v/>
      </c>
      <c r="N93" s="16"/>
      <c r="O93" s="19"/>
    </row>
    <row r="94" spans="1:15" ht="12.75" customHeight="1" x14ac:dyDescent="0.2">
      <c r="B94" s="1">
        <f t="shared" si="8"/>
        <v>30</v>
      </c>
      <c r="C94" s="21"/>
      <c r="D94" s="22" t="str">
        <f t="shared" si="9"/>
        <v/>
      </c>
      <c r="E94" s="4"/>
      <c r="F94" s="4"/>
      <c r="G94" s="4"/>
      <c r="H94" s="5"/>
      <c r="I94" s="26"/>
      <c r="J94" s="27"/>
      <c r="K94" s="28" t="str">
        <f t="shared" si="11"/>
        <v/>
      </c>
      <c r="N94" s="16"/>
      <c r="O94" s="19"/>
    </row>
    <row r="95" spans="1:15" ht="12.75" customHeight="1" x14ac:dyDescent="0.2">
      <c r="B95" s="1">
        <f t="shared" si="8"/>
        <v>31</v>
      </c>
      <c r="C95" s="21"/>
      <c r="D95" s="22"/>
      <c r="E95" s="108"/>
      <c r="F95" s="4"/>
      <c r="G95" s="4"/>
      <c r="H95" s="5"/>
      <c r="I95" s="26"/>
      <c r="J95" s="27"/>
      <c r="K95" s="28"/>
      <c r="N95" s="16"/>
      <c r="O95" s="19"/>
    </row>
    <row r="96" spans="1:15" ht="12.75" customHeight="1" x14ac:dyDescent="0.2">
      <c r="B96" s="1">
        <f t="shared" si="8"/>
        <v>32</v>
      </c>
      <c r="C96" s="21"/>
      <c r="D96" s="22" t="str">
        <f t="shared" si="9"/>
        <v/>
      </c>
      <c r="E96" s="4"/>
      <c r="F96" s="4"/>
      <c r="G96" s="4"/>
      <c r="H96" s="5"/>
      <c r="I96" s="26"/>
      <c r="J96" s="27"/>
      <c r="K96" s="28" t="str">
        <f t="shared" ref="K96:K99" si="13">IF(AND(H96&lt;&gt;"",I96=""),"Rate Only",IF(J96="","",I96*J96))</f>
        <v/>
      </c>
      <c r="N96" s="16"/>
      <c r="O96" s="20"/>
    </row>
    <row r="97" spans="2:15" ht="12.75" customHeight="1" x14ac:dyDescent="0.2">
      <c r="B97" s="1">
        <f t="shared" si="8"/>
        <v>33</v>
      </c>
      <c r="C97" s="21"/>
      <c r="D97" s="22"/>
      <c r="E97" s="108"/>
      <c r="F97" s="4"/>
      <c r="G97" s="4"/>
      <c r="H97" s="5"/>
      <c r="I97" s="26"/>
      <c r="J97" s="27"/>
      <c r="K97" s="28" t="str">
        <f t="shared" si="13"/>
        <v/>
      </c>
      <c r="N97" s="16"/>
      <c r="O97" s="20"/>
    </row>
    <row r="98" spans="2:15" ht="12.75" customHeight="1" x14ac:dyDescent="0.2">
      <c r="B98" s="1">
        <f t="shared" si="8"/>
        <v>34</v>
      </c>
      <c r="C98" s="21"/>
      <c r="D98" s="22"/>
      <c r="E98" s="4"/>
      <c r="F98" s="4"/>
      <c r="G98" s="4"/>
      <c r="H98" s="5"/>
      <c r="I98" s="26"/>
      <c r="J98" s="27"/>
      <c r="K98" s="28" t="str">
        <f t="shared" si="13"/>
        <v/>
      </c>
      <c r="N98" s="16"/>
      <c r="O98" s="20"/>
    </row>
    <row r="99" spans="2:15" ht="12.75" customHeight="1" x14ac:dyDescent="0.2">
      <c r="B99" s="1">
        <f t="shared" si="8"/>
        <v>35</v>
      </c>
      <c r="C99" s="21"/>
      <c r="D99" s="22"/>
      <c r="E99" s="4"/>
      <c r="F99" s="4"/>
      <c r="G99" s="4"/>
      <c r="H99" s="5"/>
      <c r="I99" s="26"/>
      <c r="J99" s="27"/>
      <c r="K99" s="28" t="str">
        <f t="shared" si="13"/>
        <v/>
      </c>
      <c r="N99" s="16"/>
      <c r="O99" s="20"/>
    </row>
    <row r="100" spans="2:15" ht="12.75" customHeight="1" x14ac:dyDescent="0.2">
      <c r="B100" s="1">
        <f t="shared" si="8"/>
        <v>36</v>
      </c>
      <c r="C100" s="29"/>
      <c r="D100" s="22" t="str">
        <f t="shared" si="9"/>
        <v/>
      </c>
      <c r="E100" s="8"/>
      <c r="F100" s="31"/>
      <c r="G100" s="32"/>
      <c r="H100" s="5"/>
      <c r="I100" s="26"/>
      <c r="J100" s="27"/>
      <c r="K100" s="28"/>
      <c r="N100" s="16"/>
      <c r="O100" s="20"/>
    </row>
    <row r="101" spans="2:15" ht="12.75" customHeight="1" x14ac:dyDescent="0.2">
      <c r="B101" s="1">
        <f t="shared" si="8"/>
        <v>37</v>
      </c>
      <c r="C101" s="21"/>
      <c r="D101" s="22"/>
      <c r="E101" s="108"/>
      <c r="H101" s="5"/>
      <c r="I101" s="26"/>
      <c r="J101" s="27"/>
      <c r="K101" s="28"/>
      <c r="N101" s="16"/>
      <c r="O101" s="20"/>
    </row>
    <row r="102" spans="2:15" ht="12.75" customHeight="1" x14ac:dyDescent="0.2">
      <c r="B102" s="1">
        <f t="shared" si="8"/>
        <v>38</v>
      </c>
      <c r="C102" s="21"/>
      <c r="D102" s="22"/>
      <c r="H102" s="25"/>
      <c r="I102" s="26"/>
      <c r="J102" s="27"/>
      <c r="K102" s="28"/>
      <c r="N102" s="16"/>
      <c r="O102" s="20"/>
    </row>
    <row r="103" spans="2:15" ht="12.75" customHeight="1" x14ac:dyDescent="0.2">
      <c r="B103" s="1">
        <f t="shared" si="8"/>
        <v>39</v>
      </c>
      <c r="C103" s="21"/>
      <c r="D103" s="22"/>
      <c r="H103" s="25"/>
      <c r="I103" s="74"/>
      <c r="J103" s="27"/>
      <c r="K103" s="28"/>
      <c r="N103" s="16"/>
      <c r="O103" s="20"/>
    </row>
    <row r="104" spans="2:15" ht="12.75" customHeight="1" x14ac:dyDescent="0.2">
      <c r="B104" s="1">
        <f t="shared" si="8"/>
        <v>40</v>
      </c>
      <c r="C104" s="21"/>
      <c r="D104" s="22"/>
      <c r="H104" s="25"/>
      <c r="I104" s="74"/>
      <c r="J104" s="27"/>
      <c r="K104" s="28"/>
      <c r="N104" s="16"/>
    </row>
    <row r="105" spans="2:15" ht="12.75" customHeight="1" x14ac:dyDescent="0.2">
      <c r="B105" s="1">
        <f t="shared" si="8"/>
        <v>41</v>
      </c>
      <c r="C105" s="21"/>
      <c r="D105" s="22" t="str">
        <f t="shared" si="9"/>
        <v/>
      </c>
      <c r="H105" s="25"/>
      <c r="I105" s="74"/>
      <c r="J105" s="27"/>
      <c r="K105" s="28" t="str">
        <f t="shared" si="11"/>
        <v/>
      </c>
      <c r="N105" s="16"/>
    </row>
    <row r="106" spans="2:15" ht="12.75" customHeight="1" x14ac:dyDescent="0.2">
      <c r="B106" s="1">
        <f t="shared" si="8"/>
        <v>42</v>
      </c>
      <c r="C106" s="21"/>
      <c r="D106" s="22" t="str">
        <f t="shared" si="9"/>
        <v/>
      </c>
      <c r="H106" s="25"/>
      <c r="I106" s="33"/>
      <c r="J106" s="27"/>
      <c r="K106" s="28" t="str">
        <f t="shared" si="11"/>
        <v/>
      </c>
      <c r="N106" s="16"/>
    </row>
    <row r="107" spans="2:15" ht="12.75" customHeight="1" x14ac:dyDescent="0.2">
      <c r="B107" s="1">
        <f t="shared" si="8"/>
        <v>43</v>
      </c>
      <c r="C107" s="21"/>
      <c r="D107" s="22" t="str">
        <f t="shared" si="9"/>
        <v/>
      </c>
      <c r="F107" s="34"/>
      <c r="G107" s="35"/>
      <c r="H107" s="25"/>
      <c r="I107" s="26"/>
      <c r="J107" s="27"/>
      <c r="K107" s="28" t="str">
        <f t="shared" si="11"/>
        <v/>
      </c>
      <c r="N107" s="16"/>
    </row>
    <row r="108" spans="2:15" ht="12.75" customHeight="1" x14ac:dyDescent="0.2">
      <c r="B108" s="1">
        <f t="shared" si="8"/>
        <v>44</v>
      </c>
      <c r="C108" s="21"/>
      <c r="D108" s="22" t="str">
        <f t="shared" si="9"/>
        <v/>
      </c>
      <c r="E108" s="30"/>
      <c r="H108" s="25"/>
      <c r="I108" s="36"/>
      <c r="J108" s="27"/>
      <c r="K108" s="28" t="str">
        <f t="shared" si="11"/>
        <v/>
      </c>
      <c r="N108" s="16"/>
    </row>
    <row r="109" spans="2:15" ht="12.75" customHeight="1" x14ac:dyDescent="0.2">
      <c r="B109" s="1">
        <f t="shared" si="8"/>
        <v>45</v>
      </c>
      <c r="C109" s="37"/>
      <c r="D109" s="22" t="str">
        <f t="shared" si="9"/>
        <v/>
      </c>
      <c r="F109" s="31"/>
      <c r="G109" s="32"/>
      <c r="H109" s="25"/>
      <c r="I109" s="26"/>
      <c r="J109" s="27"/>
      <c r="K109" s="28" t="str">
        <f t="shared" si="11"/>
        <v/>
      </c>
      <c r="N109" s="16"/>
    </row>
    <row r="110" spans="2:15" ht="12.75" customHeight="1" x14ac:dyDescent="0.2">
      <c r="B110" s="1">
        <f t="shared" si="8"/>
        <v>46</v>
      </c>
      <c r="C110" s="29"/>
      <c r="D110" s="22" t="str">
        <f t="shared" si="9"/>
        <v/>
      </c>
      <c r="H110" s="25"/>
      <c r="I110" s="26"/>
      <c r="J110" s="27"/>
      <c r="K110" s="28" t="str">
        <f t="shared" si="11"/>
        <v/>
      </c>
      <c r="N110" s="16"/>
    </row>
    <row r="111" spans="2:15" ht="12.75" customHeight="1" x14ac:dyDescent="0.2">
      <c r="B111" s="1">
        <f t="shared" si="8"/>
        <v>47</v>
      </c>
      <c r="C111" s="21"/>
      <c r="D111" s="22" t="str">
        <f t="shared" si="9"/>
        <v/>
      </c>
      <c r="H111" s="25"/>
      <c r="I111" s="26"/>
      <c r="J111" s="27"/>
      <c r="K111" s="28" t="str">
        <f t="shared" si="11"/>
        <v/>
      </c>
      <c r="N111" s="16"/>
    </row>
    <row r="112" spans="2:15" ht="12.75" customHeight="1" x14ac:dyDescent="0.2">
      <c r="B112" s="1">
        <f t="shared" si="8"/>
        <v>48</v>
      </c>
      <c r="C112" s="37"/>
      <c r="D112" s="22" t="str">
        <f t="shared" si="9"/>
        <v/>
      </c>
      <c r="H112" s="25"/>
      <c r="I112" s="26"/>
      <c r="J112" s="27"/>
      <c r="K112" s="28" t="str">
        <f t="shared" si="11"/>
        <v/>
      </c>
      <c r="N112" s="16"/>
    </row>
    <row r="113" spans="2:14" ht="12.75" customHeight="1" x14ac:dyDescent="0.2">
      <c r="B113" s="1">
        <f t="shared" si="8"/>
        <v>49</v>
      </c>
      <c r="C113" s="37"/>
      <c r="D113" s="22" t="str">
        <f t="shared" si="9"/>
        <v/>
      </c>
      <c r="H113" s="25"/>
      <c r="I113" s="26"/>
      <c r="J113" s="27"/>
      <c r="K113" s="28" t="str">
        <f t="shared" si="11"/>
        <v/>
      </c>
      <c r="N113" s="16"/>
    </row>
    <row r="114" spans="2:14" ht="12.75" customHeight="1" x14ac:dyDescent="0.2">
      <c r="B114" s="1">
        <f t="shared" si="8"/>
        <v>50</v>
      </c>
      <c r="C114" s="37"/>
      <c r="D114" s="22" t="str">
        <f t="shared" si="9"/>
        <v/>
      </c>
      <c r="H114" s="25"/>
      <c r="I114" s="26"/>
      <c r="J114" s="27"/>
      <c r="K114" s="28" t="str">
        <f t="shared" si="11"/>
        <v/>
      </c>
      <c r="N114" s="16"/>
    </row>
    <row r="115" spans="2:14" ht="12.75" customHeight="1" x14ac:dyDescent="0.2">
      <c r="B115" s="1">
        <f t="shared" si="8"/>
        <v>51</v>
      </c>
      <c r="C115" s="37"/>
      <c r="D115" s="22" t="str">
        <f t="shared" si="9"/>
        <v/>
      </c>
      <c r="H115" s="25"/>
      <c r="I115" s="26"/>
      <c r="J115" s="27"/>
      <c r="K115" s="28" t="str">
        <f t="shared" si="11"/>
        <v/>
      </c>
      <c r="N115" s="16"/>
    </row>
    <row r="116" spans="2:14" ht="12.75" customHeight="1" x14ac:dyDescent="0.2">
      <c r="B116" s="1">
        <f t="shared" si="8"/>
        <v>52</v>
      </c>
      <c r="C116" s="37"/>
      <c r="D116" s="22" t="str">
        <f t="shared" si="9"/>
        <v/>
      </c>
      <c r="H116" s="25"/>
      <c r="I116" s="36"/>
      <c r="J116" s="27"/>
      <c r="K116" s="28" t="str">
        <f t="shared" si="11"/>
        <v/>
      </c>
      <c r="N116" s="16"/>
    </row>
    <row r="117" spans="2:14" ht="12.75" customHeight="1" x14ac:dyDescent="0.2">
      <c r="B117" s="1">
        <f t="shared" si="8"/>
        <v>53</v>
      </c>
      <c r="C117" s="21"/>
      <c r="D117" s="22" t="str">
        <f t="shared" si="9"/>
        <v/>
      </c>
      <c r="F117" s="34"/>
      <c r="G117" s="35"/>
      <c r="H117" s="25"/>
      <c r="I117" s="26"/>
      <c r="J117" s="27"/>
      <c r="K117" s="28" t="str">
        <f t="shared" si="11"/>
        <v/>
      </c>
      <c r="N117" s="16"/>
    </row>
    <row r="118" spans="2:14" ht="12.75" customHeight="1" x14ac:dyDescent="0.2">
      <c r="B118" s="1">
        <f t="shared" si="8"/>
        <v>54</v>
      </c>
      <c r="C118" s="21"/>
      <c r="D118" s="22" t="str">
        <f t="shared" si="9"/>
        <v/>
      </c>
      <c r="E118" s="38"/>
      <c r="F118" s="39"/>
      <c r="G118" s="40"/>
      <c r="H118" s="25"/>
      <c r="I118" s="26"/>
      <c r="J118" s="27"/>
      <c r="K118" s="28" t="str">
        <f t="shared" si="11"/>
        <v/>
      </c>
      <c r="N118" s="16"/>
    </row>
    <row r="119" spans="2:14" ht="12.75" customHeight="1" x14ac:dyDescent="0.2">
      <c r="B119" s="1">
        <f t="shared" si="8"/>
        <v>55</v>
      </c>
      <c r="C119" s="21"/>
      <c r="D119" s="22" t="str">
        <f t="shared" si="9"/>
        <v/>
      </c>
      <c r="E119" s="38"/>
      <c r="F119" s="39"/>
      <c r="G119" s="40"/>
      <c r="H119" s="25"/>
      <c r="I119" s="26"/>
      <c r="J119" s="27"/>
      <c r="K119" s="28" t="str">
        <f t="shared" si="11"/>
        <v/>
      </c>
      <c r="N119" s="16"/>
    </row>
    <row r="120" spans="2:14" ht="12.75" customHeight="1" x14ac:dyDescent="0.2">
      <c r="B120" s="1">
        <f t="shared" si="8"/>
        <v>56</v>
      </c>
      <c r="C120" s="21"/>
      <c r="D120" s="22" t="str">
        <f t="shared" si="9"/>
        <v/>
      </c>
      <c r="E120" s="38"/>
      <c r="F120" s="39"/>
      <c r="G120" s="40"/>
      <c r="H120" s="25"/>
      <c r="I120" s="33"/>
      <c r="J120" s="27"/>
      <c r="K120" s="28" t="str">
        <f t="shared" si="11"/>
        <v/>
      </c>
      <c r="N120" s="16"/>
    </row>
    <row r="121" spans="2:14" ht="12.75" customHeight="1" x14ac:dyDescent="0.2">
      <c r="B121" s="1">
        <f t="shared" si="8"/>
        <v>57</v>
      </c>
      <c r="C121" s="21"/>
      <c r="D121" s="22" t="str">
        <f t="shared" si="9"/>
        <v/>
      </c>
      <c r="E121" s="38"/>
      <c r="F121" s="39"/>
      <c r="G121" s="40"/>
      <c r="H121" s="25"/>
      <c r="I121" s="33"/>
      <c r="J121" s="27"/>
      <c r="K121" s="28" t="str">
        <f t="shared" si="11"/>
        <v/>
      </c>
      <c r="N121" s="16"/>
    </row>
    <row r="122" spans="2:14" ht="12.75" customHeight="1" x14ac:dyDescent="0.2">
      <c r="B122" s="1">
        <f t="shared" si="8"/>
        <v>58</v>
      </c>
      <c r="C122" s="21"/>
      <c r="D122" s="22" t="str">
        <f t="shared" si="9"/>
        <v/>
      </c>
      <c r="E122" s="95"/>
      <c r="F122" s="96"/>
      <c r="G122" s="97"/>
      <c r="H122" s="25"/>
      <c r="I122" s="33"/>
      <c r="J122" s="27"/>
      <c r="K122" s="28" t="str">
        <f t="shared" si="11"/>
        <v/>
      </c>
      <c r="N122" s="16"/>
    </row>
    <row r="123" spans="2:14" ht="12.75" customHeight="1" x14ac:dyDescent="0.2">
      <c r="B123" s="1">
        <f t="shared" si="8"/>
        <v>59</v>
      </c>
      <c r="C123" s="76"/>
      <c r="D123" s="77"/>
      <c r="E123" s="78"/>
      <c r="F123" s="78"/>
      <c r="G123" s="78"/>
      <c r="H123" s="79"/>
      <c r="I123" s="80"/>
      <c r="J123" s="81"/>
      <c r="K123" s="82"/>
      <c r="N123" s="16"/>
    </row>
    <row r="124" spans="2:14" ht="12.75" customHeight="1" x14ac:dyDescent="0.2">
      <c r="B124" s="1">
        <f t="shared" si="8"/>
        <v>60</v>
      </c>
      <c r="C124" s="83" t="str">
        <f>$K$5</f>
        <v>Section A</v>
      </c>
      <c r="D124" s="98" t="s">
        <v>12</v>
      </c>
      <c r="I124" s="49"/>
      <c r="J124" s="50"/>
      <c r="K124" s="85" t="str">
        <f>IF(SUM(K68:K122)&lt;1,"",SUM(K68:K122))</f>
        <v/>
      </c>
      <c r="N124" s="16"/>
    </row>
    <row r="125" spans="2:14" ht="12.75" customHeight="1" x14ac:dyDescent="0.2">
      <c r="B125" s="1">
        <f t="shared" si="8"/>
        <v>61</v>
      </c>
      <c r="C125" s="86"/>
      <c r="D125" s="87"/>
      <c r="E125" s="88"/>
      <c r="F125" s="88"/>
      <c r="G125" s="88"/>
      <c r="H125" s="89"/>
      <c r="I125" s="90"/>
      <c r="J125" s="91"/>
      <c r="K125" s="92"/>
      <c r="N125" s="16"/>
    </row>
  </sheetData>
  <mergeCells count="2">
    <mergeCell ref="C5:G5"/>
    <mergeCell ref="C1:K1"/>
  </mergeCells>
  <conditionalFormatting sqref="A1:A1048576">
    <cfRule type="duplicateValues" dxfId="5" priority="2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  <rowBreaks count="1" manualBreakCount="1">
    <brk id="64" min="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2A658-D4AA-4A37-B37C-BC44BD125D2B}">
  <dimension ref="A1:R78"/>
  <sheetViews>
    <sheetView view="pageBreakPreview" topLeftCell="A38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46" customWidth="1"/>
    <col min="10" max="10" width="10.7109375" style="204" customWidth="1"/>
    <col min="11" max="11" width="12.7109375" style="48" customWidth="1"/>
    <col min="12" max="13" width="9.140625" style="16"/>
    <col min="14" max="14" width="9.140625" style="17"/>
    <col min="15" max="258" width="9.140625" style="16"/>
    <col min="259" max="259" width="9.5703125" style="16" customWidth="1"/>
    <col min="260" max="260" width="7.42578125" style="16" customWidth="1"/>
    <col min="261" max="262" width="3.7109375" style="16" customWidth="1"/>
    <col min="263" max="263" width="29.7109375" style="16" customWidth="1"/>
    <col min="264" max="264" width="8.140625" style="16" customWidth="1"/>
    <col min="265" max="265" width="8.7109375" style="16" customWidth="1"/>
    <col min="266" max="266" width="9.7109375" style="16" customWidth="1"/>
    <col min="267" max="267" width="12.7109375" style="16" customWidth="1"/>
    <col min="268" max="514" width="9.140625" style="16"/>
    <col min="515" max="515" width="9.5703125" style="16" customWidth="1"/>
    <col min="516" max="516" width="7.42578125" style="16" customWidth="1"/>
    <col min="517" max="518" width="3.7109375" style="16" customWidth="1"/>
    <col min="519" max="519" width="29.7109375" style="16" customWidth="1"/>
    <col min="520" max="520" width="8.140625" style="16" customWidth="1"/>
    <col min="521" max="521" width="8.7109375" style="16" customWidth="1"/>
    <col min="522" max="522" width="9.7109375" style="16" customWidth="1"/>
    <col min="523" max="523" width="12.7109375" style="16" customWidth="1"/>
    <col min="524" max="770" width="9.140625" style="16"/>
    <col min="771" max="771" width="9.5703125" style="16" customWidth="1"/>
    <col min="772" max="772" width="7.42578125" style="16" customWidth="1"/>
    <col min="773" max="774" width="3.7109375" style="16" customWidth="1"/>
    <col min="775" max="775" width="29.7109375" style="16" customWidth="1"/>
    <col min="776" max="776" width="8.140625" style="16" customWidth="1"/>
    <col min="777" max="777" width="8.7109375" style="16" customWidth="1"/>
    <col min="778" max="778" width="9.7109375" style="16" customWidth="1"/>
    <col min="779" max="779" width="12.7109375" style="16" customWidth="1"/>
    <col min="780" max="1026" width="9.140625" style="16"/>
    <col min="1027" max="1027" width="9.5703125" style="16" customWidth="1"/>
    <col min="1028" max="1028" width="7.42578125" style="16" customWidth="1"/>
    <col min="1029" max="1030" width="3.7109375" style="16" customWidth="1"/>
    <col min="1031" max="1031" width="29.7109375" style="16" customWidth="1"/>
    <col min="1032" max="1032" width="8.140625" style="16" customWidth="1"/>
    <col min="1033" max="1033" width="8.7109375" style="16" customWidth="1"/>
    <col min="1034" max="1034" width="9.7109375" style="16" customWidth="1"/>
    <col min="1035" max="1035" width="12.7109375" style="16" customWidth="1"/>
    <col min="1036" max="1282" width="9.140625" style="16"/>
    <col min="1283" max="1283" width="9.5703125" style="16" customWidth="1"/>
    <col min="1284" max="1284" width="7.42578125" style="16" customWidth="1"/>
    <col min="1285" max="1286" width="3.7109375" style="16" customWidth="1"/>
    <col min="1287" max="1287" width="29.7109375" style="16" customWidth="1"/>
    <col min="1288" max="1288" width="8.140625" style="16" customWidth="1"/>
    <col min="1289" max="1289" width="8.7109375" style="16" customWidth="1"/>
    <col min="1290" max="1290" width="9.7109375" style="16" customWidth="1"/>
    <col min="1291" max="1291" width="12.7109375" style="16" customWidth="1"/>
    <col min="1292" max="1538" width="9.140625" style="16"/>
    <col min="1539" max="1539" width="9.5703125" style="16" customWidth="1"/>
    <col min="1540" max="1540" width="7.42578125" style="16" customWidth="1"/>
    <col min="1541" max="1542" width="3.7109375" style="16" customWidth="1"/>
    <col min="1543" max="1543" width="29.7109375" style="16" customWidth="1"/>
    <col min="1544" max="1544" width="8.140625" style="16" customWidth="1"/>
    <col min="1545" max="1545" width="8.7109375" style="16" customWidth="1"/>
    <col min="1546" max="1546" width="9.7109375" style="16" customWidth="1"/>
    <col min="1547" max="1547" width="12.7109375" style="16" customWidth="1"/>
    <col min="1548" max="1794" width="9.140625" style="16"/>
    <col min="1795" max="1795" width="9.5703125" style="16" customWidth="1"/>
    <col min="1796" max="1796" width="7.42578125" style="16" customWidth="1"/>
    <col min="1797" max="1798" width="3.7109375" style="16" customWidth="1"/>
    <col min="1799" max="1799" width="29.7109375" style="16" customWidth="1"/>
    <col min="1800" max="1800" width="8.140625" style="16" customWidth="1"/>
    <col min="1801" max="1801" width="8.7109375" style="16" customWidth="1"/>
    <col min="1802" max="1802" width="9.7109375" style="16" customWidth="1"/>
    <col min="1803" max="1803" width="12.7109375" style="16" customWidth="1"/>
    <col min="1804" max="2050" width="9.140625" style="16"/>
    <col min="2051" max="2051" width="9.5703125" style="16" customWidth="1"/>
    <col min="2052" max="2052" width="7.42578125" style="16" customWidth="1"/>
    <col min="2053" max="2054" width="3.7109375" style="16" customWidth="1"/>
    <col min="2055" max="2055" width="29.7109375" style="16" customWidth="1"/>
    <col min="2056" max="2056" width="8.140625" style="16" customWidth="1"/>
    <col min="2057" max="2057" width="8.7109375" style="16" customWidth="1"/>
    <col min="2058" max="2058" width="9.7109375" style="16" customWidth="1"/>
    <col min="2059" max="2059" width="12.7109375" style="16" customWidth="1"/>
    <col min="2060" max="2306" width="9.140625" style="16"/>
    <col min="2307" max="2307" width="9.5703125" style="16" customWidth="1"/>
    <col min="2308" max="2308" width="7.42578125" style="16" customWidth="1"/>
    <col min="2309" max="2310" width="3.7109375" style="16" customWidth="1"/>
    <col min="2311" max="2311" width="29.7109375" style="16" customWidth="1"/>
    <col min="2312" max="2312" width="8.140625" style="16" customWidth="1"/>
    <col min="2313" max="2313" width="8.7109375" style="16" customWidth="1"/>
    <col min="2314" max="2314" width="9.7109375" style="16" customWidth="1"/>
    <col min="2315" max="2315" width="12.7109375" style="16" customWidth="1"/>
    <col min="2316" max="2562" width="9.140625" style="16"/>
    <col min="2563" max="2563" width="9.5703125" style="16" customWidth="1"/>
    <col min="2564" max="2564" width="7.42578125" style="16" customWidth="1"/>
    <col min="2565" max="2566" width="3.7109375" style="16" customWidth="1"/>
    <col min="2567" max="2567" width="29.7109375" style="16" customWidth="1"/>
    <col min="2568" max="2568" width="8.140625" style="16" customWidth="1"/>
    <col min="2569" max="2569" width="8.7109375" style="16" customWidth="1"/>
    <col min="2570" max="2570" width="9.7109375" style="16" customWidth="1"/>
    <col min="2571" max="2571" width="12.7109375" style="16" customWidth="1"/>
    <col min="2572" max="2818" width="9.140625" style="16"/>
    <col min="2819" max="2819" width="9.5703125" style="16" customWidth="1"/>
    <col min="2820" max="2820" width="7.42578125" style="16" customWidth="1"/>
    <col min="2821" max="2822" width="3.7109375" style="16" customWidth="1"/>
    <col min="2823" max="2823" width="29.7109375" style="16" customWidth="1"/>
    <col min="2824" max="2824" width="8.140625" style="16" customWidth="1"/>
    <col min="2825" max="2825" width="8.7109375" style="16" customWidth="1"/>
    <col min="2826" max="2826" width="9.7109375" style="16" customWidth="1"/>
    <col min="2827" max="2827" width="12.7109375" style="16" customWidth="1"/>
    <col min="2828" max="3074" width="9.140625" style="16"/>
    <col min="3075" max="3075" width="9.5703125" style="16" customWidth="1"/>
    <col min="3076" max="3076" width="7.42578125" style="16" customWidth="1"/>
    <col min="3077" max="3078" width="3.7109375" style="16" customWidth="1"/>
    <col min="3079" max="3079" width="29.7109375" style="16" customWidth="1"/>
    <col min="3080" max="3080" width="8.140625" style="16" customWidth="1"/>
    <col min="3081" max="3081" width="8.7109375" style="16" customWidth="1"/>
    <col min="3082" max="3082" width="9.7109375" style="16" customWidth="1"/>
    <col min="3083" max="3083" width="12.7109375" style="16" customWidth="1"/>
    <col min="3084" max="3330" width="9.140625" style="16"/>
    <col min="3331" max="3331" width="9.5703125" style="16" customWidth="1"/>
    <col min="3332" max="3332" width="7.42578125" style="16" customWidth="1"/>
    <col min="3333" max="3334" width="3.7109375" style="16" customWidth="1"/>
    <col min="3335" max="3335" width="29.7109375" style="16" customWidth="1"/>
    <col min="3336" max="3336" width="8.140625" style="16" customWidth="1"/>
    <col min="3337" max="3337" width="8.7109375" style="16" customWidth="1"/>
    <col min="3338" max="3338" width="9.7109375" style="16" customWidth="1"/>
    <col min="3339" max="3339" width="12.7109375" style="16" customWidth="1"/>
    <col min="3340" max="3586" width="9.140625" style="16"/>
    <col min="3587" max="3587" width="9.5703125" style="16" customWidth="1"/>
    <col min="3588" max="3588" width="7.42578125" style="16" customWidth="1"/>
    <col min="3589" max="3590" width="3.7109375" style="16" customWidth="1"/>
    <col min="3591" max="3591" width="29.7109375" style="16" customWidth="1"/>
    <col min="3592" max="3592" width="8.140625" style="16" customWidth="1"/>
    <col min="3593" max="3593" width="8.7109375" style="16" customWidth="1"/>
    <col min="3594" max="3594" width="9.7109375" style="16" customWidth="1"/>
    <col min="3595" max="3595" width="12.7109375" style="16" customWidth="1"/>
    <col min="3596" max="3842" width="9.140625" style="16"/>
    <col min="3843" max="3843" width="9.5703125" style="16" customWidth="1"/>
    <col min="3844" max="3844" width="7.42578125" style="16" customWidth="1"/>
    <col min="3845" max="3846" width="3.7109375" style="16" customWidth="1"/>
    <col min="3847" max="3847" width="29.7109375" style="16" customWidth="1"/>
    <col min="3848" max="3848" width="8.140625" style="16" customWidth="1"/>
    <col min="3849" max="3849" width="8.7109375" style="16" customWidth="1"/>
    <col min="3850" max="3850" width="9.7109375" style="16" customWidth="1"/>
    <col min="3851" max="3851" width="12.7109375" style="16" customWidth="1"/>
    <col min="3852" max="4098" width="9.140625" style="16"/>
    <col min="4099" max="4099" width="9.5703125" style="16" customWidth="1"/>
    <col min="4100" max="4100" width="7.42578125" style="16" customWidth="1"/>
    <col min="4101" max="4102" width="3.7109375" style="16" customWidth="1"/>
    <col min="4103" max="4103" width="29.7109375" style="16" customWidth="1"/>
    <col min="4104" max="4104" width="8.140625" style="16" customWidth="1"/>
    <col min="4105" max="4105" width="8.7109375" style="16" customWidth="1"/>
    <col min="4106" max="4106" width="9.7109375" style="16" customWidth="1"/>
    <col min="4107" max="4107" width="12.7109375" style="16" customWidth="1"/>
    <col min="4108" max="4354" width="9.140625" style="16"/>
    <col min="4355" max="4355" width="9.5703125" style="16" customWidth="1"/>
    <col min="4356" max="4356" width="7.42578125" style="16" customWidth="1"/>
    <col min="4357" max="4358" width="3.7109375" style="16" customWidth="1"/>
    <col min="4359" max="4359" width="29.7109375" style="16" customWidth="1"/>
    <col min="4360" max="4360" width="8.140625" style="16" customWidth="1"/>
    <col min="4361" max="4361" width="8.7109375" style="16" customWidth="1"/>
    <col min="4362" max="4362" width="9.7109375" style="16" customWidth="1"/>
    <col min="4363" max="4363" width="12.7109375" style="16" customWidth="1"/>
    <col min="4364" max="4610" width="9.140625" style="16"/>
    <col min="4611" max="4611" width="9.5703125" style="16" customWidth="1"/>
    <col min="4612" max="4612" width="7.42578125" style="16" customWidth="1"/>
    <col min="4613" max="4614" width="3.7109375" style="16" customWidth="1"/>
    <col min="4615" max="4615" width="29.7109375" style="16" customWidth="1"/>
    <col min="4616" max="4616" width="8.140625" style="16" customWidth="1"/>
    <col min="4617" max="4617" width="8.7109375" style="16" customWidth="1"/>
    <col min="4618" max="4618" width="9.7109375" style="16" customWidth="1"/>
    <col min="4619" max="4619" width="12.7109375" style="16" customWidth="1"/>
    <col min="4620" max="4866" width="9.140625" style="16"/>
    <col min="4867" max="4867" width="9.5703125" style="16" customWidth="1"/>
    <col min="4868" max="4868" width="7.42578125" style="16" customWidth="1"/>
    <col min="4869" max="4870" width="3.7109375" style="16" customWidth="1"/>
    <col min="4871" max="4871" width="29.7109375" style="16" customWidth="1"/>
    <col min="4872" max="4872" width="8.140625" style="16" customWidth="1"/>
    <col min="4873" max="4873" width="8.7109375" style="16" customWidth="1"/>
    <col min="4874" max="4874" width="9.7109375" style="16" customWidth="1"/>
    <col min="4875" max="4875" width="12.7109375" style="16" customWidth="1"/>
    <col min="4876" max="5122" width="9.140625" style="16"/>
    <col min="5123" max="5123" width="9.5703125" style="16" customWidth="1"/>
    <col min="5124" max="5124" width="7.42578125" style="16" customWidth="1"/>
    <col min="5125" max="5126" width="3.7109375" style="16" customWidth="1"/>
    <col min="5127" max="5127" width="29.7109375" style="16" customWidth="1"/>
    <col min="5128" max="5128" width="8.140625" style="16" customWidth="1"/>
    <col min="5129" max="5129" width="8.7109375" style="16" customWidth="1"/>
    <col min="5130" max="5130" width="9.7109375" style="16" customWidth="1"/>
    <col min="5131" max="5131" width="12.7109375" style="16" customWidth="1"/>
    <col min="5132" max="5378" width="9.140625" style="16"/>
    <col min="5379" max="5379" width="9.5703125" style="16" customWidth="1"/>
    <col min="5380" max="5380" width="7.42578125" style="16" customWidth="1"/>
    <col min="5381" max="5382" width="3.7109375" style="16" customWidth="1"/>
    <col min="5383" max="5383" width="29.7109375" style="16" customWidth="1"/>
    <col min="5384" max="5384" width="8.140625" style="16" customWidth="1"/>
    <col min="5385" max="5385" width="8.7109375" style="16" customWidth="1"/>
    <col min="5386" max="5386" width="9.7109375" style="16" customWidth="1"/>
    <col min="5387" max="5387" width="12.7109375" style="16" customWidth="1"/>
    <col min="5388" max="5634" width="9.140625" style="16"/>
    <col min="5635" max="5635" width="9.5703125" style="16" customWidth="1"/>
    <col min="5636" max="5636" width="7.42578125" style="16" customWidth="1"/>
    <col min="5637" max="5638" width="3.7109375" style="16" customWidth="1"/>
    <col min="5639" max="5639" width="29.7109375" style="16" customWidth="1"/>
    <col min="5640" max="5640" width="8.140625" style="16" customWidth="1"/>
    <col min="5641" max="5641" width="8.7109375" style="16" customWidth="1"/>
    <col min="5642" max="5642" width="9.7109375" style="16" customWidth="1"/>
    <col min="5643" max="5643" width="12.7109375" style="16" customWidth="1"/>
    <col min="5644" max="5890" width="9.140625" style="16"/>
    <col min="5891" max="5891" width="9.5703125" style="16" customWidth="1"/>
    <col min="5892" max="5892" width="7.42578125" style="16" customWidth="1"/>
    <col min="5893" max="5894" width="3.7109375" style="16" customWidth="1"/>
    <col min="5895" max="5895" width="29.7109375" style="16" customWidth="1"/>
    <col min="5896" max="5896" width="8.140625" style="16" customWidth="1"/>
    <col min="5897" max="5897" width="8.7109375" style="16" customWidth="1"/>
    <col min="5898" max="5898" width="9.7109375" style="16" customWidth="1"/>
    <col min="5899" max="5899" width="12.7109375" style="16" customWidth="1"/>
    <col min="5900" max="6146" width="9.140625" style="16"/>
    <col min="6147" max="6147" width="9.5703125" style="16" customWidth="1"/>
    <col min="6148" max="6148" width="7.42578125" style="16" customWidth="1"/>
    <col min="6149" max="6150" width="3.7109375" style="16" customWidth="1"/>
    <col min="6151" max="6151" width="29.7109375" style="16" customWidth="1"/>
    <col min="6152" max="6152" width="8.140625" style="16" customWidth="1"/>
    <col min="6153" max="6153" width="8.7109375" style="16" customWidth="1"/>
    <col min="6154" max="6154" width="9.7109375" style="16" customWidth="1"/>
    <col min="6155" max="6155" width="12.7109375" style="16" customWidth="1"/>
    <col min="6156" max="6402" width="9.140625" style="16"/>
    <col min="6403" max="6403" width="9.5703125" style="16" customWidth="1"/>
    <col min="6404" max="6404" width="7.42578125" style="16" customWidth="1"/>
    <col min="6405" max="6406" width="3.7109375" style="16" customWidth="1"/>
    <col min="6407" max="6407" width="29.7109375" style="16" customWidth="1"/>
    <col min="6408" max="6408" width="8.140625" style="16" customWidth="1"/>
    <col min="6409" max="6409" width="8.7109375" style="16" customWidth="1"/>
    <col min="6410" max="6410" width="9.7109375" style="16" customWidth="1"/>
    <col min="6411" max="6411" width="12.7109375" style="16" customWidth="1"/>
    <col min="6412" max="6658" width="9.140625" style="16"/>
    <col min="6659" max="6659" width="9.5703125" style="16" customWidth="1"/>
    <col min="6660" max="6660" width="7.42578125" style="16" customWidth="1"/>
    <col min="6661" max="6662" width="3.7109375" style="16" customWidth="1"/>
    <col min="6663" max="6663" width="29.7109375" style="16" customWidth="1"/>
    <col min="6664" max="6664" width="8.140625" style="16" customWidth="1"/>
    <col min="6665" max="6665" width="8.7109375" style="16" customWidth="1"/>
    <col min="6666" max="6666" width="9.7109375" style="16" customWidth="1"/>
    <col min="6667" max="6667" width="12.7109375" style="16" customWidth="1"/>
    <col min="6668" max="6914" width="9.140625" style="16"/>
    <col min="6915" max="6915" width="9.5703125" style="16" customWidth="1"/>
    <col min="6916" max="6916" width="7.42578125" style="16" customWidth="1"/>
    <col min="6917" max="6918" width="3.7109375" style="16" customWidth="1"/>
    <col min="6919" max="6919" width="29.7109375" style="16" customWidth="1"/>
    <col min="6920" max="6920" width="8.140625" style="16" customWidth="1"/>
    <col min="6921" max="6921" width="8.7109375" style="16" customWidth="1"/>
    <col min="6922" max="6922" width="9.7109375" style="16" customWidth="1"/>
    <col min="6923" max="6923" width="12.7109375" style="16" customWidth="1"/>
    <col min="6924" max="7170" width="9.140625" style="16"/>
    <col min="7171" max="7171" width="9.5703125" style="16" customWidth="1"/>
    <col min="7172" max="7172" width="7.42578125" style="16" customWidth="1"/>
    <col min="7173" max="7174" width="3.7109375" style="16" customWidth="1"/>
    <col min="7175" max="7175" width="29.7109375" style="16" customWidth="1"/>
    <col min="7176" max="7176" width="8.140625" style="16" customWidth="1"/>
    <col min="7177" max="7177" width="8.7109375" style="16" customWidth="1"/>
    <col min="7178" max="7178" width="9.7109375" style="16" customWidth="1"/>
    <col min="7179" max="7179" width="12.7109375" style="16" customWidth="1"/>
    <col min="7180" max="7426" width="9.140625" style="16"/>
    <col min="7427" max="7427" width="9.5703125" style="16" customWidth="1"/>
    <col min="7428" max="7428" width="7.42578125" style="16" customWidth="1"/>
    <col min="7429" max="7430" width="3.7109375" style="16" customWidth="1"/>
    <col min="7431" max="7431" width="29.7109375" style="16" customWidth="1"/>
    <col min="7432" max="7432" width="8.140625" style="16" customWidth="1"/>
    <col min="7433" max="7433" width="8.7109375" style="16" customWidth="1"/>
    <col min="7434" max="7434" width="9.7109375" style="16" customWidth="1"/>
    <col min="7435" max="7435" width="12.7109375" style="16" customWidth="1"/>
    <col min="7436" max="7682" width="9.140625" style="16"/>
    <col min="7683" max="7683" width="9.5703125" style="16" customWidth="1"/>
    <col min="7684" max="7684" width="7.42578125" style="16" customWidth="1"/>
    <col min="7685" max="7686" width="3.7109375" style="16" customWidth="1"/>
    <col min="7687" max="7687" width="29.7109375" style="16" customWidth="1"/>
    <col min="7688" max="7688" width="8.140625" style="16" customWidth="1"/>
    <col min="7689" max="7689" width="8.7109375" style="16" customWidth="1"/>
    <col min="7690" max="7690" width="9.7109375" style="16" customWidth="1"/>
    <col min="7691" max="7691" width="12.7109375" style="16" customWidth="1"/>
    <col min="7692" max="7938" width="9.140625" style="16"/>
    <col min="7939" max="7939" width="9.5703125" style="16" customWidth="1"/>
    <col min="7940" max="7940" width="7.42578125" style="16" customWidth="1"/>
    <col min="7941" max="7942" width="3.7109375" style="16" customWidth="1"/>
    <col min="7943" max="7943" width="29.7109375" style="16" customWidth="1"/>
    <col min="7944" max="7944" width="8.140625" style="16" customWidth="1"/>
    <col min="7945" max="7945" width="8.7109375" style="16" customWidth="1"/>
    <col min="7946" max="7946" width="9.7109375" style="16" customWidth="1"/>
    <col min="7947" max="7947" width="12.7109375" style="16" customWidth="1"/>
    <col min="7948" max="8194" width="9.140625" style="16"/>
    <col min="8195" max="8195" width="9.5703125" style="16" customWidth="1"/>
    <col min="8196" max="8196" width="7.42578125" style="16" customWidth="1"/>
    <col min="8197" max="8198" width="3.7109375" style="16" customWidth="1"/>
    <col min="8199" max="8199" width="29.7109375" style="16" customWidth="1"/>
    <col min="8200" max="8200" width="8.140625" style="16" customWidth="1"/>
    <col min="8201" max="8201" width="8.7109375" style="16" customWidth="1"/>
    <col min="8202" max="8202" width="9.7109375" style="16" customWidth="1"/>
    <col min="8203" max="8203" width="12.7109375" style="16" customWidth="1"/>
    <col min="8204" max="8450" width="9.140625" style="16"/>
    <col min="8451" max="8451" width="9.5703125" style="16" customWidth="1"/>
    <col min="8452" max="8452" width="7.42578125" style="16" customWidth="1"/>
    <col min="8453" max="8454" width="3.7109375" style="16" customWidth="1"/>
    <col min="8455" max="8455" width="29.7109375" style="16" customWidth="1"/>
    <col min="8456" max="8456" width="8.140625" style="16" customWidth="1"/>
    <col min="8457" max="8457" width="8.7109375" style="16" customWidth="1"/>
    <col min="8458" max="8458" width="9.7109375" style="16" customWidth="1"/>
    <col min="8459" max="8459" width="12.7109375" style="16" customWidth="1"/>
    <col min="8460" max="8706" width="9.140625" style="16"/>
    <col min="8707" max="8707" width="9.5703125" style="16" customWidth="1"/>
    <col min="8708" max="8708" width="7.42578125" style="16" customWidth="1"/>
    <col min="8709" max="8710" width="3.7109375" style="16" customWidth="1"/>
    <col min="8711" max="8711" width="29.7109375" style="16" customWidth="1"/>
    <col min="8712" max="8712" width="8.140625" style="16" customWidth="1"/>
    <col min="8713" max="8713" width="8.7109375" style="16" customWidth="1"/>
    <col min="8714" max="8714" width="9.7109375" style="16" customWidth="1"/>
    <col min="8715" max="8715" width="12.7109375" style="16" customWidth="1"/>
    <col min="8716" max="8962" width="9.140625" style="16"/>
    <col min="8963" max="8963" width="9.5703125" style="16" customWidth="1"/>
    <col min="8964" max="8964" width="7.42578125" style="16" customWidth="1"/>
    <col min="8965" max="8966" width="3.7109375" style="16" customWidth="1"/>
    <col min="8967" max="8967" width="29.7109375" style="16" customWidth="1"/>
    <col min="8968" max="8968" width="8.140625" style="16" customWidth="1"/>
    <col min="8969" max="8969" width="8.7109375" style="16" customWidth="1"/>
    <col min="8970" max="8970" width="9.7109375" style="16" customWidth="1"/>
    <col min="8971" max="8971" width="12.7109375" style="16" customWidth="1"/>
    <col min="8972" max="9218" width="9.140625" style="16"/>
    <col min="9219" max="9219" width="9.5703125" style="16" customWidth="1"/>
    <col min="9220" max="9220" width="7.42578125" style="16" customWidth="1"/>
    <col min="9221" max="9222" width="3.7109375" style="16" customWidth="1"/>
    <col min="9223" max="9223" width="29.7109375" style="16" customWidth="1"/>
    <col min="9224" max="9224" width="8.140625" style="16" customWidth="1"/>
    <col min="9225" max="9225" width="8.7109375" style="16" customWidth="1"/>
    <col min="9226" max="9226" width="9.7109375" style="16" customWidth="1"/>
    <col min="9227" max="9227" width="12.7109375" style="16" customWidth="1"/>
    <col min="9228" max="9474" width="9.140625" style="16"/>
    <col min="9475" max="9475" width="9.5703125" style="16" customWidth="1"/>
    <col min="9476" max="9476" width="7.42578125" style="16" customWidth="1"/>
    <col min="9477" max="9478" width="3.7109375" style="16" customWidth="1"/>
    <col min="9479" max="9479" width="29.7109375" style="16" customWidth="1"/>
    <col min="9480" max="9480" width="8.140625" style="16" customWidth="1"/>
    <col min="9481" max="9481" width="8.7109375" style="16" customWidth="1"/>
    <col min="9482" max="9482" width="9.7109375" style="16" customWidth="1"/>
    <col min="9483" max="9483" width="12.7109375" style="16" customWidth="1"/>
    <col min="9484" max="9730" width="9.140625" style="16"/>
    <col min="9731" max="9731" width="9.5703125" style="16" customWidth="1"/>
    <col min="9732" max="9732" width="7.42578125" style="16" customWidth="1"/>
    <col min="9733" max="9734" width="3.7109375" style="16" customWidth="1"/>
    <col min="9735" max="9735" width="29.7109375" style="16" customWidth="1"/>
    <col min="9736" max="9736" width="8.140625" style="16" customWidth="1"/>
    <col min="9737" max="9737" width="8.7109375" style="16" customWidth="1"/>
    <col min="9738" max="9738" width="9.7109375" style="16" customWidth="1"/>
    <col min="9739" max="9739" width="12.7109375" style="16" customWidth="1"/>
    <col min="9740" max="9986" width="9.140625" style="16"/>
    <col min="9987" max="9987" width="9.5703125" style="16" customWidth="1"/>
    <col min="9988" max="9988" width="7.42578125" style="16" customWidth="1"/>
    <col min="9989" max="9990" width="3.7109375" style="16" customWidth="1"/>
    <col min="9991" max="9991" width="29.7109375" style="16" customWidth="1"/>
    <col min="9992" max="9992" width="8.140625" style="16" customWidth="1"/>
    <col min="9993" max="9993" width="8.7109375" style="16" customWidth="1"/>
    <col min="9994" max="9994" width="9.7109375" style="16" customWidth="1"/>
    <col min="9995" max="9995" width="12.7109375" style="16" customWidth="1"/>
    <col min="9996" max="10242" width="9.140625" style="16"/>
    <col min="10243" max="10243" width="9.5703125" style="16" customWidth="1"/>
    <col min="10244" max="10244" width="7.42578125" style="16" customWidth="1"/>
    <col min="10245" max="10246" width="3.7109375" style="16" customWidth="1"/>
    <col min="10247" max="10247" width="29.7109375" style="16" customWidth="1"/>
    <col min="10248" max="10248" width="8.140625" style="16" customWidth="1"/>
    <col min="10249" max="10249" width="8.7109375" style="16" customWidth="1"/>
    <col min="10250" max="10250" width="9.7109375" style="16" customWidth="1"/>
    <col min="10251" max="10251" width="12.7109375" style="16" customWidth="1"/>
    <col min="10252" max="10498" width="9.140625" style="16"/>
    <col min="10499" max="10499" width="9.5703125" style="16" customWidth="1"/>
    <col min="10500" max="10500" width="7.42578125" style="16" customWidth="1"/>
    <col min="10501" max="10502" width="3.7109375" style="16" customWidth="1"/>
    <col min="10503" max="10503" width="29.7109375" style="16" customWidth="1"/>
    <col min="10504" max="10504" width="8.140625" style="16" customWidth="1"/>
    <col min="10505" max="10505" width="8.7109375" style="16" customWidth="1"/>
    <col min="10506" max="10506" width="9.7109375" style="16" customWidth="1"/>
    <col min="10507" max="10507" width="12.7109375" style="16" customWidth="1"/>
    <col min="10508" max="10754" width="9.140625" style="16"/>
    <col min="10755" max="10755" width="9.5703125" style="16" customWidth="1"/>
    <col min="10756" max="10756" width="7.42578125" style="16" customWidth="1"/>
    <col min="10757" max="10758" width="3.7109375" style="16" customWidth="1"/>
    <col min="10759" max="10759" width="29.7109375" style="16" customWidth="1"/>
    <col min="10760" max="10760" width="8.140625" style="16" customWidth="1"/>
    <col min="10761" max="10761" width="8.7109375" style="16" customWidth="1"/>
    <col min="10762" max="10762" width="9.7109375" style="16" customWidth="1"/>
    <col min="10763" max="10763" width="12.7109375" style="16" customWidth="1"/>
    <col min="10764" max="11010" width="9.140625" style="16"/>
    <col min="11011" max="11011" width="9.5703125" style="16" customWidth="1"/>
    <col min="11012" max="11012" width="7.42578125" style="16" customWidth="1"/>
    <col min="11013" max="11014" width="3.7109375" style="16" customWidth="1"/>
    <col min="11015" max="11015" width="29.7109375" style="16" customWidth="1"/>
    <col min="11016" max="11016" width="8.140625" style="16" customWidth="1"/>
    <col min="11017" max="11017" width="8.7109375" style="16" customWidth="1"/>
    <col min="11018" max="11018" width="9.7109375" style="16" customWidth="1"/>
    <col min="11019" max="11019" width="12.7109375" style="16" customWidth="1"/>
    <col min="11020" max="11266" width="9.140625" style="16"/>
    <col min="11267" max="11267" width="9.5703125" style="16" customWidth="1"/>
    <col min="11268" max="11268" width="7.42578125" style="16" customWidth="1"/>
    <col min="11269" max="11270" width="3.7109375" style="16" customWidth="1"/>
    <col min="11271" max="11271" width="29.7109375" style="16" customWidth="1"/>
    <col min="11272" max="11272" width="8.140625" style="16" customWidth="1"/>
    <col min="11273" max="11273" width="8.7109375" style="16" customWidth="1"/>
    <col min="11274" max="11274" width="9.7109375" style="16" customWidth="1"/>
    <col min="11275" max="11275" width="12.7109375" style="16" customWidth="1"/>
    <col min="11276" max="11522" width="9.140625" style="16"/>
    <col min="11523" max="11523" width="9.5703125" style="16" customWidth="1"/>
    <col min="11524" max="11524" width="7.42578125" style="16" customWidth="1"/>
    <col min="11525" max="11526" width="3.7109375" style="16" customWidth="1"/>
    <col min="11527" max="11527" width="29.7109375" style="16" customWidth="1"/>
    <col min="11528" max="11528" width="8.140625" style="16" customWidth="1"/>
    <col min="11529" max="11529" width="8.7109375" style="16" customWidth="1"/>
    <col min="11530" max="11530" width="9.7109375" style="16" customWidth="1"/>
    <col min="11531" max="11531" width="12.7109375" style="16" customWidth="1"/>
    <col min="11532" max="11778" width="9.140625" style="16"/>
    <col min="11779" max="11779" width="9.5703125" style="16" customWidth="1"/>
    <col min="11780" max="11780" width="7.42578125" style="16" customWidth="1"/>
    <col min="11781" max="11782" width="3.7109375" style="16" customWidth="1"/>
    <col min="11783" max="11783" width="29.7109375" style="16" customWidth="1"/>
    <col min="11784" max="11784" width="8.140625" style="16" customWidth="1"/>
    <col min="11785" max="11785" width="8.7109375" style="16" customWidth="1"/>
    <col min="11786" max="11786" width="9.7109375" style="16" customWidth="1"/>
    <col min="11787" max="11787" width="12.7109375" style="16" customWidth="1"/>
    <col min="11788" max="12034" width="9.140625" style="16"/>
    <col min="12035" max="12035" width="9.5703125" style="16" customWidth="1"/>
    <col min="12036" max="12036" width="7.42578125" style="16" customWidth="1"/>
    <col min="12037" max="12038" width="3.7109375" style="16" customWidth="1"/>
    <col min="12039" max="12039" width="29.7109375" style="16" customWidth="1"/>
    <col min="12040" max="12040" width="8.140625" style="16" customWidth="1"/>
    <col min="12041" max="12041" width="8.7109375" style="16" customWidth="1"/>
    <col min="12042" max="12042" width="9.7109375" style="16" customWidth="1"/>
    <col min="12043" max="12043" width="12.7109375" style="16" customWidth="1"/>
    <col min="12044" max="12290" width="9.140625" style="16"/>
    <col min="12291" max="12291" width="9.5703125" style="16" customWidth="1"/>
    <col min="12292" max="12292" width="7.42578125" style="16" customWidth="1"/>
    <col min="12293" max="12294" width="3.7109375" style="16" customWidth="1"/>
    <col min="12295" max="12295" width="29.7109375" style="16" customWidth="1"/>
    <col min="12296" max="12296" width="8.140625" style="16" customWidth="1"/>
    <col min="12297" max="12297" width="8.7109375" style="16" customWidth="1"/>
    <col min="12298" max="12298" width="9.7109375" style="16" customWidth="1"/>
    <col min="12299" max="12299" width="12.7109375" style="16" customWidth="1"/>
    <col min="12300" max="12546" width="9.140625" style="16"/>
    <col min="12547" max="12547" width="9.5703125" style="16" customWidth="1"/>
    <col min="12548" max="12548" width="7.42578125" style="16" customWidth="1"/>
    <col min="12549" max="12550" width="3.7109375" style="16" customWidth="1"/>
    <col min="12551" max="12551" width="29.7109375" style="16" customWidth="1"/>
    <col min="12552" max="12552" width="8.140625" style="16" customWidth="1"/>
    <col min="12553" max="12553" width="8.7109375" style="16" customWidth="1"/>
    <col min="12554" max="12554" width="9.7109375" style="16" customWidth="1"/>
    <col min="12555" max="12555" width="12.7109375" style="16" customWidth="1"/>
    <col min="12556" max="12802" width="9.140625" style="16"/>
    <col min="12803" max="12803" width="9.5703125" style="16" customWidth="1"/>
    <col min="12804" max="12804" width="7.42578125" style="16" customWidth="1"/>
    <col min="12805" max="12806" width="3.7109375" style="16" customWidth="1"/>
    <col min="12807" max="12807" width="29.7109375" style="16" customWidth="1"/>
    <col min="12808" max="12808" width="8.140625" style="16" customWidth="1"/>
    <col min="12809" max="12809" width="8.7109375" style="16" customWidth="1"/>
    <col min="12810" max="12810" width="9.7109375" style="16" customWidth="1"/>
    <col min="12811" max="12811" width="12.7109375" style="16" customWidth="1"/>
    <col min="12812" max="13058" width="9.140625" style="16"/>
    <col min="13059" max="13059" width="9.5703125" style="16" customWidth="1"/>
    <col min="13060" max="13060" width="7.42578125" style="16" customWidth="1"/>
    <col min="13061" max="13062" width="3.7109375" style="16" customWidth="1"/>
    <col min="13063" max="13063" width="29.7109375" style="16" customWidth="1"/>
    <col min="13064" max="13064" width="8.140625" style="16" customWidth="1"/>
    <col min="13065" max="13065" width="8.7109375" style="16" customWidth="1"/>
    <col min="13066" max="13066" width="9.7109375" style="16" customWidth="1"/>
    <col min="13067" max="13067" width="12.7109375" style="16" customWidth="1"/>
    <col min="13068" max="13314" width="9.140625" style="16"/>
    <col min="13315" max="13315" width="9.5703125" style="16" customWidth="1"/>
    <col min="13316" max="13316" width="7.42578125" style="16" customWidth="1"/>
    <col min="13317" max="13318" width="3.7109375" style="16" customWidth="1"/>
    <col min="13319" max="13319" width="29.7109375" style="16" customWidth="1"/>
    <col min="13320" max="13320" width="8.140625" style="16" customWidth="1"/>
    <col min="13321" max="13321" width="8.7109375" style="16" customWidth="1"/>
    <col min="13322" max="13322" width="9.7109375" style="16" customWidth="1"/>
    <col min="13323" max="13323" width="12.7109375" style="16" customWidth="1"/>
    <col min="13324" max="13570" width="9.140625" style="16"/>
    <col min="13571" max="13571" width="9.5703125" style="16" customWidth="1"/>
    <col min="13572" max="13572" width="7.42578125" style="16" customWidth="1"/>
    <col min="13573" max="13574" width="3.7109375" style="16" customWidth="1"/>
    <col min="13575" max="13575" width="29.7109375" style="16" customWidth="1"/>
    <col min="13576" max="13576" width="8.140625" style="16" customWidth="1"/>
    <col min="13577" max="13577" width="8.7109375" style="16" customWidth="1"/>
    <col min="13578" max="13578" width="9.7109375" style="16" customWidth="1"/>
    <col min="13579" max="13579" width="12.7109375" style="16" customWidth="1"/>
    <col min="13580" max="13826" width="9.140625" style="16"/>
    <col min="13827" max="13827" width="9.5703125" style="16" customWidth="1"/>
    <col min="13828" max="13828" width="7.42578125" style="16" customWidth="1"/>
    <col min="13829" max="13830" width="3.7109375" style="16" customWidth="1"/>
    <col min="13831" max="13831" width="29.7109375" style="16" customWidth="1"/>
    <col min="13832" max="13832" width="8.140625" style="16" customWidth="1"/>
    <col min="13833" max="13833" width="8.7109375" style="16" customWidth="1"/>
    <col min="13834" max="13834" width="9.7109375" style="16" customWidth="1"/>
    <col min="13835" max="13835" width="12.7109375" style="16" customWidth="1"/>
    <col min="13836" max="14082" width="9.140625" style="16"/>
    <col min="14083" max="14083" width="9.5703125" style="16" customWidth="1"/>
    <col min="14084" max="14084" width="7.42578125" style="16" customWidth="1"/>
    <col min="14085" max="14086" width="3.7109375" style="16" customWidth="1"/>
    <col min="14087" max="14087" width="29.7109375" style="16" customWidth="1"/>
    <col min="14088" max="14088" width="8.140625" style="16" customWidth="1"/>
    <col min="14089" max="14089" width="8.7109375" style="16" customWidth="1"/>
    <col min="14090" max="14090" width="9.7109375" style="16" customWidth="1"/>
    <col min="14091" max="14091" width="12.7109375" style="16" customWidth="1"/>
    <col min="14092" max="14338" width="9.140625" style="16"/>
    <col min="14339" max="14339" width="9.5703125" style="16" customWidth="1"/>
    <col min="14340" max="14340" width="7.42578125" style="16" customWidth="1"/>
    <col min="14341" max="14342" width="3.7109375" style="16" customWidth="1"/>
    <col min="14343" max="14343" width="29.7109375" style="16" customWidth="1"/>
    <col min="14344" max="14344" width="8.140625" style="16" customWidth="1"/>
    <col min="14345" max="14345" width="8.7109375" style="16" customWidth="1"/>
    <col min="14346" max="14346" width="9.7109375" style="16" customWidth="1"/>
    <col min="14347" max="14347" width="12.7109375" style="16" customWidth="1"/>
    <col min="14348" max="14594" width="9.140625" style="16"/>
    <col min="14595" max="14595" width="9.5703125" style="16" customWidth="1"/>
    <col min="14596" max="14596" width="7.42578125" style="16" customWidth="1"/>
    <col min="14597" max="14598" width="3.7109375" style="16" customWidth="1"/>
    <col min="14599" max="14599" width="29.7109375" style="16" customWidth="1"/>
    <col min="14600" max="14600" width="8.140625" style="16" customWidth="1"/>
    <col min="14601" max="14601" width="8.7109375" style="16" customWidth="1"/>
    <col min="14602" max="14602" width="9.7109375" style="16" customWidth="1"/>
    <col min="14603" max="14603" width="12.7109375" style="16" customWidth="1"/>
    <col min="14604" max="14850" width="9.140625" style="16"/>
    <col min="14851" max="14851" width="9.5703125" style="16" customWidth="1"/>
    <col min="14852" max="14852" width="7.42578125" style="16" customWidth="1"/>
    <col min="14853" max="14854" width="3.7109375" style="16" customWidth="1"/>
    <col min="14855" max="14855" width="29.7109375" style="16" customWidth="1"/>
    <col min="14856" max="14856" width="8.140625" style="16" customWidth="1"/>
    <col min="14857" max="14857" width="8.7109375" style="16" customWidth="1"/>
    <col min="14858" max="14858" width="9.7109375" style="16" customWidth="1"/>
    <col min="14859" max="14859" width="12.7109375" style="16" customWidth="1"/>
    <col min="14860" max="15106" width="9.140625" style="16"/>
    <col min="15107" max="15107" width="9.5703125" style="16" customWidth="1"/>
    <col min="15108" max="15108" width="7.42578125" style="16" customWidth="1"/>
    <col min="15109" max="15110" width="3.7109375" style="16" customWidth="1"/>
    <col min="15111" max="15111" width="29.7109375" style="16" customWidth="1"/>
    <col min="15112" max="15112" width="8.140625" style="16" customWidth="1"/>
    <col min="15113" max="15113" width="8.7109375" style="16" customWidth="1"/>
    <col min="15114" max="15114" width="9.7109375" style="16" customWidth="1"/>
    <col min="15115" max="15115" width="12.7109375" style="16" customWidth="1"/>
    <col min="15116" max="15362" width="9.140625" style="16"/>
    <col min="15363" max="15363" width="9.5703125" style="16" customWidth="1"/>
    <col min="15364" max="15364" width="7.42578125" style="16" customWidth="1"/>
    <col min="15365" max="15366" width="3.7109375" style="16" customWidth="1"/>
    <col min="15367" max="15367" width="29.7109375" style="16" customWidth="1"/>
    <col min="15368" max="15368" width="8.140625" style="16" customWidth="1"/>
    <col min="15369" max="15369" width="8.7109375" style="16" customWidth="1"/>
    <col min="15370" max="15370" width="9.7109375" style="16" customWidth="1"/>
    <col min="15371" max="15371" width="12.7109375" style="16" customWidth="1"/>
    <col min="15372" max="15618" width="9.140625" style="16"/>
    <col min="15619" max="15619" width="9.5703125" style="16" customWidth="1"/>
    <col min="15620" max="15620" width="7.42578125" style="16" customWidth="1"/>
    <col min="15621" max="15622" width="3.7109375" style="16" customWidth="1"/>
    <col min="15623" max="15623" width="29.7109375" style="16" customWidth="1"/>
    <col min="15624" max="15624" width="8.140625" style="16" customWidth="1"/>
    <col min="15625" max="15625" width="8.7109375" style="16" customWidth="1"/>
    <col min="15626" max="15626" width="9.7109375" style="16" customWidth="1"/>
    <col min="15627" max="15627" width="12.7109375" style="16" customWidth="1"/>
    <col min="15628" max="15874" width="9.140625" style="16"/>
    <col min="15875" max="15875" width="9.5703125" style="16" customWidth="1"/>
    <col min="15876" max="15876" width="7.42578125" style="16" customWidth="1"/>
    <col min="15877" max="15878" width="3.7109375" style="16" customWidth="1"/>
    <col min="15879" max="15879" width="29.7109375" style="16" customWidth="1"/>
    <col min="15880" max="15880" width="8.140625" style="16" customWidth="1"/>
    <col min="15881" max="15881" width="8.7109375" style="16" customWidth="1"/>
    <col min="15882" max="15882" width="9.7109375" style="16" customWidth="1"/>
    <col min="15883" max="15883" width="12.7109375" style="16" customWidth="1"/>
    <col min="15884" max="16130" width="9.140625" style="16"/>
    <col min="16131" max="16131" width="9.5703125" style="16" customWidth="1"/>
    <col min="16132" max="16132" width="7.42578125" style="16" customWidth="1"/>
    <col min="16133" max="16134" width="3.7109375" style="16" customWidth="1"/>
    <col min="16135" max="16135" width="29.7109375" style="16" customWidth="1"/>
    <col min="16136" max="16136" width="8.140625" style="16" customWidth="1"/>
    <col min="16137" max="16137" width="8.7109375" style="16" customWidth="1"/>
    <col min="16138" max="16138" width="9.7109375" style="16" customWidth="1"/>
    <col min="16139" max="16139" width="12.7109375" style="16" customWidth="1"/>
    <col min="16140" max="16384" width="9.140625" style="16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39">
        <v>10</v>
      </c>
      <c r="J2" s="202">
        <v>10</v>
      </c>
      <c r="K2" s="43">
        <v>12</v>
      </c>
    </row>
    <row r="3" spans="1:14" ht="12.75" customHeight="1" x14ac:dyDescent="0.2">
      <c r="C3" s="44"/>
      <c r="E3" s="44"/>
      <c r="F3" s="44"/>
      <c r="G3" s="44"/>
      <c r="I3" s="44"/>
      <c r="J3" s="203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310</v>
      </c>
      <c r="D5" s="213"/>
      <c r="E5" s="213"/>
      <c r="F5" s="213"/>
      <c r="G5" s="213"/>
      <c r="I5" s="49"/>
      <c r="J5" s="50"/>
      <c r="K5" s="51" t="s">
        <v>82</v>
      </c>
      <c r="N5" s="16"/>
    </row>
    <row r="6" spans="1:14" ht="12.75" customHeight="1" x14ac:dyDescent="0.2">
      <c r="B6" s="1">
        <f t="shared" ref="B6:B64" si="0">B5+1</f>
        <v>3</v>
      </c>
      <c r="I6" s="49"/>
      <c r="J6" s="50"/>
      <c r="K6" s="52"/>
      <c r="N6" s="16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56"/>
      <c r="J7" s="57"/>
      <c r="K7" s="58"/>
      <c r="N7" s="16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60" t="s">
        <v>5</v>
      </c>
      <c r="J8" s="61" t="s">
        <v>6</v>
      </c>
      <c r="K8" s="62" t="s">
        <v>7</v>
      </c>
      <c r="N8" s="16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66"/>
      <c r="J9" s="67"/>
      <c r="K9" s="68"/>
      <c r="N9" s="16"/>
    </row>
    <row r="10" spans="1:14" ht="12.75" customHeight="1" x14ac:dyDescent="0.2">
      <c r="B10" s="1">
        <f t="shared" si="0"/>
        <v>7</v>
      </c>
      <c r="C10" s="21"/>
      <c r="D10" s="22" t="str">
        <f t="shared" ref="D10:D16" si="1">IF(A10="","",RIGHT($K$5,1)&amp;"."&amp;IF(LEN(A10)=1,"0"&amp;A10,A10))</f>
        <v/>
      </c>
      <c r="H10" s="25"/>
      <c r="I10" s="26"/>
      <c r="J10" s="27"/>
      <c r="K10" s="28" t="str">
        <f t="shared" ref="K10:K21" si="2">IF(AND(H10&lt;&gt;"",I10=""),"Rate Only",IF(J10="","",I10*J10))</f>
        <v/>
      </c>
      <c r="N10" s="16"/>
    </row>
    <row r="11" spans="1:14" ht="12.75" customHeight="1" x14ac:dyDescent="0.2">
      <c r="B11" s="1">
        <f t="shared" si="0"/>
        <v>8</v>
      </c>
      <c r="C11" s="11"/>
      <c r="D11" s="22" t="str">
        <f t="shared" si="1"/>
        <v/>
      </c>
      <c r="E11" s="3" t="s">
        <v>313</v>
      </c>
      <c r="F11" s="3"/>
      <c r="G11" s="4"/>
      <c r="H11" s="5"/>
      <c r="I11" s="26"/>
      <c r="J11" s="27"/>
      <c r="K11" s="28" t="str">
        <f t="shared" si="2"/>
        <v/>
      </c>
      <c r="N11" s="16"/>
    </row>
    <row r="12" spans="1:14" ht="12.75" customHeight="1" x14ac:dyDescent="0.2">
      <c r="B12" s="1">
        <f t="shared" si="0"/>
        <v>9</v>
      </c>
      <c r="C12" s="11"/>
      <c r="D12" s="22" t="str">
        <f t="shared" si="1"/>
        <v/>
      </c>
      <c r="E12" s="4"/>
      <c r="F12" s="4"/>
      <c r="G12" s="4"/>
      <c r="H12" s="5"/>
      <c r="I12" s="26"/>
      <c r="J12" s="27"/>
      <c r="K12" s="28" t="str">
        <f t="shared" si="2"/>
        <v/>
      </c>
      <c r="N12" s="16"/>
    </row>
    <row r="13" spans="1:14" ht="12.75" customHeight="1" x14ac:dyDescent="0.2">
      <c r="A13" s="15">
        <v>1</v>
      </c>
      <c r="B13" s="1">
        <f t="shared" si="0"/>
        <v>10</v>
      </c>
      <c r="C13" s="11"/>
      <c r="D13" s="22" t="str">
        <f t="shared" si="1"/>
        <v>B.01</v>
      </c>
      <c r="E13" s="7" t="s">
        <v>312</v>
      </c>
      <c r="F13" s="4"/>
      <c r="G13" s="4"/>
      <c r="H13" s="5"/>
      <c r="I13" s="26"/>
      <c r="J13" s="27"/>
      <c r="K13" s="28" t="str">
        <f t="shared" si="2"/>
        <v/>
      </c>
      <c r="N13" s="16"/>
    </row>
    <row r="14" spans="1:14" ht="12.75" customHeight="1" x14ac:dyDescent="0.2">
      <c r="B14" s="1">
        <f t="shared" si="0"/>
        <v>11</v>
      </c>
      <c r="C14" s="11"/>
      <c r="D14" s="22" t="str">
        <f t="shared" si="1"/>
        <v/>
      </c>
      <c r="E14" s="4"/>
      <c r="F14" s="4"/>
      <c r="G14" s="4"/>
      <c r="H14" s="5"/>
      <c r="I14" s="26"/>
      <c r="J14" s="27"/>
      <c r="K14" s="28" t="str">
        <f t="shared" si="2"/>
        <v/>
      </c>
      <c r="N14" s="16"/>
    </row>
    <row r="15" spans="1:14" ht="12.75" customHeight="1" x14ac:dyDescent="0.2">
      <c r="B15" s="1">
        <f t="shared" si="0"/>
        <v>12</v>
      </c>
      <c r="C15" s="11"/>
      <c r="D15" s="22" t="str">
        <f t="shared" si="1"/>
        <v/>
      </c>
      <c r="E15" s="9" t="s">
        <v>22</v>
      </c>
      <c r="F15" s="4" t="s">
        <v>319</v>
      </c>
      <c r="G15" s="4"/>
      <c r="H15" s="5" t="s">
        <v>39</v>
      </c>
      <c r="I15" s="26">
        <v>164</v>
      </c>
      <c r="J15" s="27"/>
      <c r="K15" s="28" t="str">
        <f t="shared" si="2"/>
        <v/>
      </c>
      <c r="N15" s="16"/>
    </row>
    <row r="16" spans="1:14" ht="12.75" customHeight="1" x14ac:dyDescent="0.2">
      <c r="B16" s="1">
        <f t="shared" si="0"/>
        <v>13</v>
      </c>
      <c r="C16" s="11"/>
      <c r="D16" s="22" t="str">
        <f t="shared" si="1"/>
        <v/>
      </c>
      <c r="E16" s="4"/>
      <c r="F16" s="4"/>
      <c r="G16" s="4"/>
      <c r="H16" s="5"/>
      <c r="I16" s="26"/>
      <c r="J16" s="27"/>
      <c r="K16" s="28" t="str">
        <f t="shared" si="2"/>
        <v/>
      </c>
      <c r="N16" s="16"/>
    </row>
    <row r="17" spans="1:18" ht="12.75" customHeight="1" x14ac:dyDescent="0.2">
      <c r="A17" s="15">
        <v>2</v>
      </c>
      <c r="B17" s="1">
        <f t="shared" si="0"/>
        <v>14</v>
      </c>
      <c r="C17" s="11"/>
      <c r="D17" s="22" t="str">
        <f t="shared" ref="D17:D45" si="3">IF(A17="","",RIGHT($K$5,1)&amp;"."&amp;IF(LEN(A17)=1,"0"&amp;A17,A17))</f>
        <v>B.02</v>
      </c>
      <c r="E17" s="7" t="s">
        <v>314</v>
      </c>
      <c r="F17" s="4"/>
      <c r="G17" s="4"/>
      <c r="H17" s="5"/>
      <c r="I17" s="26"/>
      <c r="J17" s="27"/>
      <c r="K17" s="28" t="str">
        <f t="shared" si="2"/>
        <v/>
      </c>
      <c r="N17" s="16"/>
      <c r="O17" s="16" t="s">
        <v>316</v>
      </c>
    </row>
    <row r="18" spans="1:18" ht="12.75" customHeight="1" x14ac:dyDescent="0.2">
      <c r="B18" s="1">
        <f t="shared" si="0"/>
        <v>15</v>
      </c>
      <c r="C18" s="11"/>
      <c r="D18" s="22" t="str">
        <f t="shared" si="3"/>
        <v/>
      </c>
      <c r="E18" s="41"/>
      <c r="F18" s="4"/>
      <c r="G18" s="4"/>
      <c r="H18" s="5"/>
      <c r="I18" s="26"/>
      <c r="J18" s="27"/>
      <c r="K18" s="28" t="str">
        <f t="shared" si="2"/>
        <v/>
      </c>
      <c r="N18" s="16"/>
      <c r="R18" s="16">
        <v>131</v>
      </c>
    </row>
    <row r="19" spans="1:18" ht="12.75" customHeight="1" x14ac:dyDescent="0.2">
      <c r="A19" s="18"/>
      <c r="B19" s="1">
        <f t="shared" si="0"/>
        <v>16</v>
      </c>
      <c r="C19" s="11"/>
      <c r="D19" s="22" t="str">
        <f t="shared" si="3"/>
        <v/>
      </c>
      <c r="E19" s="9" t="s">
        <v>22</v>
      </c>
      <c r="F19" s="4" t="s">
        <v>330</v>
      </c>
      <c r="G19" s="4"/>
      <c r="H19" s="5" t="s">
        <v>39</v>
      </c>
      <c r="I19" s="26">
        <f>164</f>
        <v>164</v>
      </c>
      <c r="J19" s="27"/>
      <c r="K19" s="28" t="str">
        <f t="shared" si="2"/>
        <v/>
      </c>
      <c r="N19" s="16"/>
      <c r="R19" s="16">
        <v>21</v>
      </c>
    </row>
    <row r="20" spans="1:18" ht="12.75" customHeight="1" x14ac:dyDescent="0.2">
      <c r="B20" s="1">
        <f t="shared" si="0"/>
        <v>17</v>
      </c>
      <c r="C20" s="11"/>
      <c r="D20" s="22" t="str">
        <f t="shared" si="3"/>
        <v/>
      </c>
      <c r="E20" s="4"/>
      <c r="F20" s="4" t="s">
        <v>331</v>
      </c>
      <c r="G20" s="4"/>
      <c r="H20" s="5"/>
      <c r="I20" s="26"/>
      <c r="J20" s="27"/>
      <c r="K20" s="28" t="str">
        <f t="shared" si="2"/>
        <v/>
      </c>
      <c r="N20" s="16"/>
      <c r="R20" s="16">
        <v>135</v>
      </c>
    </row>
    <row r="21" spans="1:18" ht="12.75" customHeight="1" x14ac:dyDescent="0.2">
      <c r="B21" s="1">
        <f t="shared" si="0"/>
        <v>18</v>
      </c>
      <c r="C21" s="11"/>
      <c r="D21" s="22" t="str">
        <f t="shared" si="3"/>
        <v/>
      </c>
      <c r="E21" s="42"/>
      <c r="F21" s="4" t="s">
        <v>315</v>
      </c>
      <c r="G21" s="4"/>
      <c r="H21" s="5"/>
      <c r="I21" s="26"/>
      <c r="J21" s="27"/>
      <c r="K21" s="28" t="str">
        <f t="shared" si="2"/>
        <v/>
      </c>
      <c r="N21" s="16"/>
      <c r="R21" s="16">
        <v>304</v>
      </c>
    </row>
    <row r="22" spans="1:18" ht="12.75" customHeight="1" x14ac:dyDescent="0.2">
      <c r="B22" s="1">
        <f t="shared" si="0"/>
        <v>19</v>
      </c>
      <c r="C22" s="11"/>
      <c r="D22" s="22" t="str">
        <f t="shared" si="3"/>
        <v/>
      </c>
      <c r="E22" s="4"/>
      <c r="F22" s="4"/>
      <c r="G22" s="4"/>
      <c r="H22" s="5"/>
      <c r="I22" s="26"/>
      <c r="J22" s="27"/>
      <c r="K22" s="28" t="str">
        <f>IF(AND(H22&lt;&gt;"",I22=""),"Rate Only",IF(J22="","",I22*J22))</f>
        <v/>
      </c>
      <c r="N22" s="16"/>
      <c r="R22" s="16">
        <v>336</v>
      </c>
    </row>
    <row r="23" spans="1:18" ht="12.75" customHeight="1" x14ac:dyDescent="0.2">
      <c r="A23" s="15">
        <v>3</v>
      </c>
      <c r="B23" s="1">
        <f t="shared" si="0"/>
        <v>20</v>
      </c>
      <c r="C23" s="11"/>
      <c r="D23" s="22" t="str">
        <f t="shared" si="3"/>
        <v>B.03</v>
      </c>
      <c r="E23" s="7" t="s">
        <v>318</v>
      </c>
      <c r="F23" s="4"/>
      <c r="G23" s="4"/>
      <c r="H23" s="5"/>
      <c r="I23" s="26"/>
      <c r="J23" s="27"/>
      <c r="K23" s="28" t="str">
        <f t="shared" ref="K23:K61" si="4">IF(AND(H23&lt;&gt;"",I23=""),"Rate Only",IF(J23="","",I23*J23))</f>
        <v/>
      </c>
      <c r="N23" s="16"/>
      <c r="R23" s="16">
        <v>164</v>
      </c>
    </row>
    <row r="24" spans="1:18" ht="12.75" customHeight="1" x14ac:dyDescent="0.2">
      <c r="B24" s="1">
        <f t="shared" si="0"/>
        <v>21</v>
      </c>
      <c r="C24" s="11"/>
      <c r="D24" s="22" t="str">
        <f t="shared" si="3"/>
        <v/>
      </c>
      <c r="E24" s="7"/>
      <c r="F24" s="4"/>
      <c r="G24" s="4"/>
      <c r="H24" s="5"/>
      <c r="I24" s="26"/>
      <c r="J24" s="27"/>
      <c r="K24" s="28" t="str">
        <f t="shared" si="4"/>
        <v/>
      </c>
      <c r="N24" s="16"/>
      <c r="R24" s="16">
        <v>164</v>
      </c>
    </row>
    <row r="25" spans="1:18" ht="12.75" customHeight="1" x14ac:dyDescent="0.2">
      <c r="B25" s="1">
        <f t="shared" si="0"/>
        <v>22</v>
      </c>
      <c r="C25" s="11"/>
      <c r="D25" s="22" t="str">
        <f t="shared" si="3"/>
        <v/>
      </c>
      <c r="E25" s="9" t="s">
        <v>22</v>
      </c>
      <c r="F25" s="4" t="s">
        <v>311</v>
      </c>
      <c r="G25" s="4"/>
      <c r="H25" s="5" t="s">
        <v>89</v>
      </c>
      <c r="I25" s="26">
        <f>R77</f>
        <v>10741</v>
      </c>
      <c r="J25" s="27"/>
      <c r="K25" s="28" t="str">
        <f t="shared" si="4"/>
        <v/>
      </c>
      <c r="N25" s="16"/>
      <c r="R25" s="16">
        <v>65</v>
      </c>
    </row>
    <row r="26" spans="1:18" ht="12.75" customHeight="1" x14ac:dyDescent="0.2">
      <c r="B26" s="1">
        <f t="shared" si="0"/>
        <v>23</v>
      </c>
      <c r="C26" s="11"/>
      <c r="D26" s="22" t="str">
        <f t="shared" si="3"/>
        <v/>
      </c>
      <c r="E26" s="4"/>
      <c r="F26" s="4"/>
      <c r="G26" s="4"/>
      <c r="H26" s="5"/>
      <c r="I26" s="26"/>
      <c r="J26" s="27"/>
      <c r="K26" s="28" t="str">
        <f t="shared" si="4"/>
        <v/>
      </c>
      <c r="N26" s="16"/>
      <c r="R26" s="16">
        <v>108</v>
      </c>
    </row>
    <row r="27" spans="1:18" ht="12.75" customHeight="1" x14ac:dyDescent="0.2">
      <c r="B27" s="1">
        <f t="shared" si="0"/>
        <v>24</v>
      </c>
      <c r="C27" s="11"/>
      <c r="D27" s="22" t="str">
        <f t="shared" si="3"/>
        <v/>
      </c>
      <c r="E27" s="9" t="s">
        <v>26</v>
      </c>
      <c r="F27" s="4" t="s">
        <v>317</v>
      </c>
      <c r="G27" s="4"/>
      <c r="H27" s="5" t="s">
        <v>89</v>
      </c>
      <c r="I27" s="26">
        <f>I25*0.2</f>
        <v>2148.2000000000003</v>
      </c>
      <c r="J27" s="27"/>
      <c r="K27" s="28" t="str">
        <f t="shared" si="4"/>
        <v/>
      </c>
      <c r="N27" s="16"/>
      <c r="R27" s="16">
        <v>134</v>
      </c>
    </row>
    <row r="28" spans="1:18" ht="12.75" customHeight="1" x14ac:dyDescent="0.2">
      <c r="B28" s="1">
        <f t="shared" si="0"/>
        <v>25</v>
      </c>
      <c r="C28" s="11"/>
      <c r="D28" s="22" t="str">
        <f t="shared" si="3"/>
        <v/>
      </c>
      <c r="E28" s="4"/>
      <c r="F28" s="4"/>
      <c r="G28" s="4"/>
      <c r="H28" s="5"/>
      <c r="I28" s="26"/>
      <c r="J28" s="27"/>
      <c r="K28" s="28" t="str">
        <f t="shared" si="4"/>
        <v/>
      </c>
      <c r="N28" s="16"/>
      <c r="R28" s="16">
        <v>77</v>
      </c>
    </row>
    <row r="29" spans="1:18" ht="12.75" customHeight="1" x14ac:dyDescent="0.2">
      <c r="C29" s="11"/>
      <c r="D29" s="22"/>
      <c r="E29" s="9" t="s">
        <v>37</v>
      </c>
      <c r="F29" s="128" t="s">
        <v>380</v>
      </c>
      <c r="G29" s="4"/>
      <c r="H29" s="25" t="s">
        <v>384</v>
      </c>
      <c r="I29" s="26">
        <f>R78</f>
        <v>216.04754285714287</v>
      </c>
      <c r="J29" s="27"/>
      <c r="K29" s="28" t="str">
        <f t="shared" si="4"/>
        <v/>
      </c>
      <c r="L29" s="16" t="s">
        <v>414</v>
      </c>
      <c r="N29" s="16"/>
      <c r="R29" s="16">
        <v>120</v>
      </c>
    </row>
    <row r="30" spans="1:18" ht="12.75" customHeight="1" x14ac:dyDescent="0.2">
      <c r="C30" s="11"/>
      <c r="D30" s="22"/>
      <c r="E30" s="4"/>
      <c r="F30" s="32" t="s">
        <v>413</v>
      </c>
      <c r="G30" s="4"/>
      <c r="H30" s="5"/>
      <c r="I30" s="26"/>
      <c r="J30" s="27"/>
      <c r="K30" s="28" t="str">
        <f t="shared" si="4"/>
        <v/>
      </c>
      <c r="N30" s="16"/>
      <c r="R30" s="16">
        <v>35</v>
      </c>
    </row>
    <row r="31" spans="1:18" ht="12.75" customHeight="1" x14ac:dyDescent="0.2">
      <c r="C31" s="11"/>
      <c r="D31" s="22"/>
      <c r="E31" s="4"/>
      <c r="F31" s="32" t="s">
        <v>382</v>
      </c>
      <c r="G31" s="4"/>
      <c r="H31" s="5"/>
      <c r="I31" s="26"/>
      <c r="J31" s="27"/>
      <c r="K31" s="28" t="str">
        <f t="shared" si="4"/>
        <v/>
      </c>
      <c r="N31" s="16"/>
      <c r="R31" s="16">
        <v>123</v>
      </c>
    </row>
    <row r="32" spans="1:18" ht="12.75" customHeight="1" x14ac:dyDescent="0.2">
      <c r="C32" s="11"/>
      <c r="D32" s="22"/>
      <c r="E32" s="4"/>
      <c r="F32" s="4"/>
      <c r="G32" s="4"/>
      <c r="H32" s="5"/>
      <c r="I32" s="26"/>
      <c r="J32" s="27"/>
      <c r="K32" s="28" t="str">
        <f t="shared" si="4"/>
        <v/>
      </c>
      <c r="N32" s="16"/>
      <c r="R32" s="16">
        <v>260</v>
      </c>
    </row>
    <row r="33" spans="1:18" ht="12.75" customHeight="1" x14ac:dyDescent="0.2">
      <c r="B33" s="1">
        <f>B28+1</f>
        <v>26</v>
      </c>
      <c r="C33" s="11"/>
      <c r="D33" s="22"/>
      <c r="E33" s="9" t="s">
        <v>41</v>
      </c>
      <c r="F33" s="4" t="s">
        <v>332</v>
      </c>
      <c r="G33" s="4"/>
      <c r="H33" s="25" t="s">
        <v>384</v>
      </c>
      <c r="I33" s="26">
        <f>I19*2</f>
        <v>328</v>
      </c>
      <c r="J33" s="27"/>
      <c r="K33" s="28" t="str">
        <f t="shared" si="4"/>
        <v/>
      </c>
      <c r="N33" s="16"/>
      <c r="R33" s="16">
        <v>237</v>
      </c>
    </row>
    <row r="34" spans="1:18" ht="12.75" customHeight="1" x14ac:dyDescent="0.2">
      <c r="B34" s="1">
        <f t="shared" si="0"/>
        <v>27</v>
      </c>
      <c r="C34" s="11"/>
      <c r="D34" s="22"/>
      <c r="E34" s="4"/>
      <c r="F34" s="4" t="s">
        <v>315</v>
      </c>
      <c r="G34" s="4"/>
      <c r="H34" s="5"/>
      <c r="I34" s="26"/>
      <c r="J34" s="27"/>
      <c r="K34" s="28" t="str">
        <f t="shared" si="4"/>
        <v/>
      </c>
      <c r="N34" s="16"/>
      <c r="R34" s="16">
        <v>130</v>
      </c>
    </row>
    <row r="35" spans="1:18" ht="12.75" customHeight="1" x14ac:dyDescent="0.2">
      <c r="B35" s="1">
        <f t="shared" si="0"/>
        <v>28</v>
      </c>
      <c r="C35" s="11"/>
      <c r="D35" s="22"/>
      <c r="E35" s="4"/>
      <c r="F35" s="4"/>
      <c r="G35" s="4"/>
      <c r="H35" s="5"/>
      <c r="I35" s="26"/>
      <c r="J35" s="27"/>
      <c r="K35" s="28" t="str">
        <f t="shared" si="4"/>
        <v/>
      </c>
      <c r="N35" s="16"/>
      <c r="R35" s="16">
        <v>432</v>
      </c>
    </row>
    <row r="36" spans="1:18" ht="12.75" customHeight="1" x14ac:dyDescent="0.2">
      <c r="A36" s="15">
        <v>4</v>
      </c>
      <c r="B36" s="1">
        <f t="shared" si="0"/>
        <v>29</v>
      </c>
      <c r="C36" s="11"/>
      <c r="D36" s="22" t="str">
        <f t="shared" si="3"/>
        <v>B.04</v>
      </c>
      <c r="E36" s="4" t="s">
        <v>323</v>
      </c>
      <c r="F36" s="4"/>
      <c r="G36" s="4"/>
      <c r="H36" s="5" t="s">
        <v>39</v>
      </c>
      <c r="I36" s="26">
        <v>500</v>
      </c>
      <c r="J36" s="27"/>
      <c r="K36" s="28" t="str">
        <f t="shared" si="4"/>
        <v/>
      </c>
      <c r="N36" s="16"/>
      <c r="R36" s="16">
        <v>367</v>
      </c>
    </row>
    <row r="37" spans="1:18" ht="12.75" customHeight="1" x14ac:dyDescent="0.2">
      <c r="B37" s="1">
        <f t="shared" si="0"/>
        <v>30</v>
      </c>
      <c r="C37" s="11"/>
      <c r="D37" s="22" t="str">
        <f t="shared" si="3"/>
        <v/>
      </c>
      <c r="E37" s="4" t="s">
        <v>324</v>
      </c>
      <c r="F37" s="4"/>
      <c r="G37" s="4"/>
      <c r="H37" s="5"/>
      <c r="I37" s="26"/>
      <c r="J37" s="27"/>
      <c r="K37" s="28" t="str">
        <f t="shared" si="4"/>
        <v/>
      </c>
      <c r="N37" s="16"/>
      <c r="R37" s="16">
        <v>217</v>
      </c>
    </row>
    <row r="38" spans="1:18" ht="12.75" customHeight="1" x14ac:dyDescent="0.2">
      <c r="B38" s="1">
        <f t="shared" si="0"/>
        <v>31</v>
      </c>
      <c r="C38" s="11"/>
      <c r="D38" s="22" t="str">
        <f t="shared" si="3"/>
        <v/>
      </c>
      <c r="E38" s="4"/>
      <c r="F38" s="4"/>
      <c r="G38" s="4"/>
      <c r="H38" s="5"/>
      <c r="I38" s="26"/>
      <c r="J38" s="27"/>
      <c r="K38" s="28" t="str">
        <f t="shared" si="4"/>
        <v/>
      </c>
      <c r="M38" s="12"/>
      <c r="N38" s="12"/>
      <c r="O38" s="12"/>
      <c r="R38" s="16">
        <v>258</v>
      </c>
    </row>
    <row r="39" spans="1:18" ht="12.75" customHeight="1" x14ac:dyDescent="0.2">
      <c r="A39" s="15">
        <v>5</v>
      </c>
      <c r="B39" s="1">
        <f t="shared" si="0"/>
        <v>32</v>
      </c>
      <c r="C39" s="11" t="s">
        <v>334</v>
      </c>
      <c r="D39" s="22" t="str">
        <f t="shared" si="3"/>
        <v>B.05</v>
      </c>
      <c r="E39" s="4" t="s">
        <v>322</v>
      </c>
      <c r="F39" s="4"/>
      <c r="G39" s="4"/>
      <c r="H39" s="5" t="s">
        <v>190</v>
      </c>
      <c r="I39" s="26">
        <v>1</v>
      </c>
      <c r="J39" s="27"/>
      <c r="K39" s="28" t="str">
        <f t="shared" si="4"/>
        <v/>
      </c>
      <c r="M39" s="12"/>
      <c r="N39" s="12"/>
      <c r="O39" s="12"/>
      <c r="R39" s="16">
        <v>270</v>
      </c>
    </row>
    <row r="40" spans="1:18" ht="12.75" customHeight="1" x14ac:dyDescent="0.2">
      <c r="B40" s="1">
        <f t="shared" si="0"/>
        <v>33</v>
      </c>
      <c r="C40" s="11"/>
      <c r="D40" s="22" t="str">
        <f t="shared" si="3"/>
        <v/>
      </c>
      <c r="F40" s="9"/>
      <c r="G40" s="4"/>
      <c r="H40" s="5"/>
      <c r="I40" s="26"/>
      <c r="J40" s="27"/>
      <c r="K40" s="28" t="str">
        <f t="shared" si="4"/>
        <v/>
      </c>
      <c r="M40" s="12"/>
      <c r="N40" s="12"/>
      <c r="O40" s="12"/>
      <c r="R40" s="16">
        <v>111</v>
      </c>
    </row>
    <row r="41" spans="1:18" ht="12.75" customHeight="1" x14ac:dyDescent="0.2">
      <c r="A41" s="15">
        <v>6</v>
      </c>
      <c r="B41" s="1">
        <f t="shared" si="0"/>
        <v>34</v>
      </c>
      <c r="C41" s="11"/>
      <c r="D41" s="22" t="str">
        <f t="shared" si="3"/>
        <v>B.06</v>
      </c>
      <c r="E41" s="4" t="s">
        <v>320</v>
      </c>
      <c r="H41" s="5" t="s">
        <v>89</v>
      </c>
      <c r="I41" s="26">
        <f>I25</f>
        <v>10741</v>
      </c>
      <c r="J41" s="27"/>
      <c r="K41" s="28" t="str">
        <f t="shared" si="4"/>
        <v/>
      </c>
      <c r="M41" s="12"/>
      <c r="N41" s="12"/>
      <c r="O41" s="12"/>
      <c r="R41" s="16">
        <v>110</v>
      </c>
    </row>
    <row r="42" spans="1:18" ht="12.75" customHeight="1" x14ac:dyDescent="0.2">
      <c r="B42" s="1">
        <f t="shared" si="0"/>
        <v>35</v>
      </c>
      <c r="C42" s="11"/>
      <c r="D42" s="22" t="str">
        <f t="shared" si="3"/>
        <v/>
      </c>
      <c r="E42" s="4" t="s">
        <v>321</v>
      </c>
      <c r="F42" s="4"/>
      <c r="G42" s="4"/>
      <c r="H42" s="5"/>
      <c r="I42" s="26"/>
      <c r="J42" s="27"/>
      <c r="K42" s="28" t="str">
        <f t="shared" si="4"/>
        <v/>
      </c>
      <c r="N42" s="16"/>
      <c r="R42" s="16">
        <v>120</v>
      </c>
    </row>
    <row r="43" spans="1:18" ht="12.75" customHeight="1" x14ac:dyDescent="0.2">
      <c r="B43" s="1">
        <f t="shared" si="0"/>
        <v>36</v>
      </c>
      <c r="C43" s="2"/>
      <c r="D43" s="22" t="str">
        <f t="shared" si="3"/>
        <v/>
      </c>
      <c r="E43" s="4"/>
      <c r="F43" s="4"/>
      <c r="G43" s="4"/>
      <c r="H43" s="5"/>
      <c r="I43" s="26"/>
      <c r="J43" s="27"/>
      <c r="K43" s="28" t="str">
        <f t="shared" si="4"/>
        <v/>
      </c>
      <c r="M43" s="12"/>
      <c r="N43" s="12"/>
      <c r="O43" s="12"/>
      <c r="R43" s="16">
        <v>85</v>
      </c>
    </row>
    <row r="44" spans="1:18" ht="12.75" customHeight="1" x14ac:dyDescent="0.2">
      <c r="A44" s="15">
        <v>7</v>
      </c>
      <c r="B44" s="1">
        <f t="shared" si="0"/>
        <v>37</v>
      </c>
      <c r="C44" s="11"/>
      <c r="D44" s="22" t="str">
        <f t="shared" si="3"/>
        <v>B.07</v>
      </c>
      <c r="E44" s="7" t="s">
        <v>325</v>
      </c>
      <c r="F44" s="4"/>
      <c r="G44" s="4"/>
      <c r="H44" s="5"/>
      <c r="I44" s="26"/>
      <c r="J44" s="27"/>
      <c r="K44" s="28" t="str">
        <f t="shared" si="4"/>
        <v/>
      </c>
      <c r="M44" s="12"/>
      <c r="N44" s="12"/>
      <c r="O44" s="12"/>
      <c r="R44" s="16">
        <v>234</v>
      </c>
    </row>
    <row r="45" spans="1:18" ht="12.75" customHeight="1" x14ac:dyDescent="0.2">
      <c r="B45" s="1">
        <f t="shared" si="0"/>
        <v>38</v>
      </c>
      <c r="C45" s="11"/>
      <c r="D45" s="22" t="str">
        <f t="shared" si="3"/>
        <v/>
      </c>
      <c r="E45" s="4"/>
      <c r="F45" s="4"/>
      <c r="G45" s="4"/>
      <c r="H45" s="5"/>
      <c r="I45" s="26"/>
      <c r="J45" s="27"/>
      <c r="K45" s="28" t="str">
        <f t="shared" si="4"/>
        <v/>
      </c>
      <c r="M45" s="12"/>
      <c r="N45" s="12"/>
      <c r="O45" s="12"/>
      <c r="R45" s="16">
        <v>116</v>
      </c>
    </row>
    <row r="46" spans="1:18" ht="12.75" customHeight="1" x14ac:dyDescent="0.2">
      <c r="B46" s="1">
        <f t="shared" si="0"/>
        <v>39</v>
      </c>
      <c r="C46" s="11"/>
      <c r="D46" s="22" t="str">
        <f t="shared" ref="D46:D60" si="5">IF(A46="","",RIGHT($K$5,1)&amp;"."&amp;IF(LEN(A46)=1,"0"&amp;A46,A46))</f>
        <v/>
      </c>
      <c r="E46" s="9" t="s">
        <v>22</v>
      </c>
      <c r="F46" s="4" t="s">
        <v>326</v>
      </c>
      <c r="G46" s="4"/>
      <c r="H46" s="5" t="s">
        <v>39</v>
      </c>
      <c r="I46" s="26">
        <v>25</v>
      </c>
      <c r="J46" s="27"/>
      <c r="K46" s="28" t="str">
        <f t="shared" si="4"/>
        <v/>
      </c>
      <c r="M46" s="12"/>
      <c r="N46" s="12"/>
      <c r="O46" s="12"/>
      <c r="R46" s="16">
        <v>108</v>
      </c>
    </row>
    <row r="47" spans="1:18" ht="12.75" customHeight="1" x14ac:dyDescent="0.2">
      <c r="B47" s="1">
        <f t="shared" si="0"/>
        <v>40</v>
      </c>
      <c r="C47" s="11"/>
      <c r="D47" s="22" t="str">
        <f t="shared" si="5"/>
        <v/>
      </c>
      <c r="E47" s="4"/>
      <c r="F47" s="4"/>
      <c r="G47" s="4"/>
      <c r="H47" s="5"/>
      <c r="I47" s="26"/>
      <c r="J47" s="27"/>
      <c r="K47" s="28" t="str">
        <f t="shared" si="4"/>
        <v/>
      </c>
      <c r="M47" s="12"/>
      <c r="N47" s="12"/>
      <c r="O47" s="12"/>
      <c r="R47" s="16">
        <v>188</v>
      </c>
    </row>
    <row r="48" spans="1:18" ht="12.75" customHeight="1" x14ac:dyDescent="0.2">
      <c r="B48" s="1">
        <f t="shared" si="0"/>
        <v>41</v>
      </c>
      <c r="C48" s="11"/>
      <c r="D48" s="22" t="str">
        <f t="shared" si="5"/>
        <v/>
      </c>
      <c r="E48" s="9" t="s">
        <v>26</v>
      </c>
      <c r="F48" s="4" t="s">
        <v>327</v>
      </c>
      <c r="G48" s="4"/>
      <c r="H48" s="5" t="s">
        <v>39</v>
      </c>
      <c r="I48" s="26">
        <v>25</v>
      </c>
      <c r="J48" s="27"/>
      <c r="K48" s="28" t="str">
        <f t="shared" si="4"/>
        <v/>
      </c>
      <c r="M48" s="12"/>
      <c r="N48" s="12"/>
      <c r="O48" s="12"/>
      <c r="R48" s="16">
        <v>35</v>
      </c>
    </row>
    <row r="49" spans="1:18" ht="12.75" customHeight="1" x14ac:dyDescent="0.2">
      <c r="B49" s="1">
        <f t="shared" si="0"/>
        <v>42</v>
      </c>
      <c r="C49" s="11"/>
      <c r="D49" s="22" t="str">
        <f t="shared" si="5"/>
        <v/>
      </c>
      <c r="E49" s="7"/>
      <c r="F49" s="4"/>
      <c r="G49" s="4"/>
      <c r="H49" s="5"/>
      <c r="I49" s="26"/>
      <c r="J49" s="27"/>
      <c r="K49" s="28" t="str">
        <f t="shared" si="4"/>
        <v/>
      </c>
      <c r="M49" s="12"/>
      <c r="N49" s="14"/>
      <c r="O49" s="12"/>
      <c r="R49" s="16">
        <v>127</v>
      </c>
    </row>
    <row r="50" spans="1:18" ht="12.75" customHeight="1" x14ac:dyDescent="0.2">
      <c r="B50" s="1">
        <f t="shared" si="0"/>
        <v>43</v>
      </c>
      <c r="C50" s="11"/>
      <c r="D50" s="22" t="str">
        <f t="shared" si="5"/>
        <v/>
      </c>
      <c r="E50" s="9" t="s">
        <v>37</v>
      </c>
      <c r="F50" s="4" t="s">
        <v>328</v>
      </c>
      <c r="G50" s="4"/>
      <c r="H50" s="5" t="s">
        <v>39</v>
      </c>
      <c r="I50" s="26">
        <v>10</v>
      </c>
      <c r="J50" s="27"/>
      <c r="K50" s="28" t="str">
        <f t="shared" si="4"/>
        <v/>
      </c>
      <c r="M50" s="13"/>
      <c r="N50" s="12"/>
      <c r="O50" s="12"/>
      <c r="R50" s="16">
        <v>148</v>
      </c>
    </row>
    <row r="51" spans="1:18" ht="12.75" customHeight="1" x14ac:dyDescent="0.2">
      <c r="B51" s="1">
        <f t="shared" si="0"/>
        <v>44</v>
      </c>
      <c r="C51" s="11"/>
      <c r="D51" s="22" t="str">
        <f t="shared" si="5"/>
        <v/>
      </c>
      <c r="E51" s="4"/>
      <c r="F51" s="4"/>
      <c r="G51" s="4"/>
      <c r="H51" s="5"/>
      <c r="I51" s="26"/>
      <c r="J51" s="27"/>
      <c r="K51" s="28" t="str">
        <f t="shared" si="4"/>
        <v/>
      </c>
      <c r="M51" s="13"/>
      <c r="N51" s="14"/>
      <c r="O51" s="12"/>
      <c r="R51" s="16">
        <v>117</v>
      </c>
    </row>
    <row r="52" spans="1:18" ht="12.75" customHeight="1" x14ac:dyDescent="0.2">
      <c r="B52" s="1">
        <f t="shared" si="0"/>
        <v>45</v>
      </c>
      <c r="C52" s="11"/>
      <c r="D52" s="22" t="str">
        <f t="shared" si="5"/>
        <v/>
      </c>
      <c r="E52" s="9" t="s">
        <v>41</v>
      </c>
      <c r="F52" s="4" t="s">
        <v>329</v>
      </c>
      <c r="G52" s="4"/>
      <c r="H52" s="5" t="s">
        <v>39</v>
      </c>
      <c r="I52" s="26">
        <v>10</v>
      </c>
      <c r="J52" s="27"/>
      <c r="K52" s="28" t="str">
        <f t="shared" si="4"/>
        <v/>
      </c>
      <c r="M52" s="13"/>
      <c r="N52" s="14"/>
      <c r="O52" s="12"/>
      <c r="R52" s="16">
        <v>32</v>
      </c>
    </row>
    <row r="53" spans="1:18" ht="12.75" customHeight="1" x14ac:dyDescent="0.2">
      <c r="B53" s="1">
        <f t="shared" si="0"/>
        <v>46</v>
      </c>
      <c r="C53" s="11"/>
      <c r="D53" s="22" t="str">
        <f t="shared" si="5"/>
        <v/>
      </c>
      <c r="E53" s="4"/>
      <c r="F53" s="4"/>
      <c r="G53" s="4"/>
      <c r="H53" s="5"/>
      <c r="I53" s="26"/>
      <c r="J53" s="27"/>
      <c r="K53" s="28" t="str">
        <f t="shared" si="4"/>
        <v/>
      </c>
      <c r="M53" s="14"/>
      <c r="N53" s="14"/>
      <c r="O53" s="12"/>
      <c r="R53" s="16">
        <v>226</v>
      </c>
    </row>
    <row r="54" spans="1:18" ht="12.75" customHeight="1" x14ac:dyDescent="0.2">
      <c r="B54" s="1">
        <f t="shared" si="0"/>
        <v>47</v>
      </c>
      <c r="C54" s="11"/>
      <c r="D54" s="22" t="str">
        <f t="shared" si="5"/>
        <v/>
      </c>
      <c r="E54" s="4"/>
      <c r="F54" s="9"/>
      <c r="G54" s="4"/>
      <c r="H54" s="5"/>
      <c r="I54" s="26"/>
      <c r="J54" s="27"/>
      <c r="K54" s="28" t="str">
        <f t="shared" si="4"/>
        <v/>
      </c>
      <c r="M54" s="12"/>
      <c r="N54" s="12"/>
      <c r="O54" s="12"/>
      <c r="R54" s="16">
        <v>119</v>
      </c>
    </row>
    <row r="55" spans="1:18" ht="12.75" customHeight="1" x14ac:dyDescent="0.2">
      <c r="A55" s="15">
        <v>8</v>
      </c>
      <c r="B55" s="1" t="e">
        <f>#REF!+1</f>
        <v>#REF!</v>
      </c>
      <c r="C55" s="11"/>
      <c r="D55" s="22" t="str">
        <f t="shared" si="5"/>
        <v>B.08</v>
      </c>
      <c r="E55" s="23" t="s">
        <v>56</v>
      </c>
      <c r="F55" s="4"/>
      <c r="G55" s="4"/>
      <c r="H55" s="5"/>
      <c r="I55" s="26"/>
      <c r="J55" s="27"/>
      <c r="K55" s="28" t="str">
        <f t="shared" si="4"/>
        <v/>
      </c>
      <c r="M55" s="12"/>
      <c r="N55" s="14"/>
      <c r="O55" s="12"/>
      <c r="R55" s="16">
        <v>173</v>
      </c>
    </row>
    <row r="56" spans="1:18" ht="12.75" customHeight="1" x14ac:dyDescent="0.2">
      <c r="B56" s="1" t="e">
        <f t="shared" si="0"/>
        <v>#REF!</v>
      </c>
      <c r="C56" s="11"/>
      <c r="D56" s="22" t="str">
        <f t="shared" si="5"/>
        <v/>
      </c>
      <c r="E56" s="4"/>
      <c r="F56" s="4"/>
      <c r="G56" s="4"/>
      <c r="H56" s="5"/>
      <c r="I56" s="26"/>
      <c r="J56" s="27"/>
      <c r="K56" s="28" t="str">
        <f t="shared" si="4"/>
        <v/>
      </c>
      <c r="N56" s="16"/>
      <c r="R56" s="16">
        <v>58</v>
      </c>
    </row>
    <row r="57" spans="1:18" ht="12.75" customHeight="1" x14ac:dyDescent="0.2">
      <c r="B57" s="1" t="e">
        <f t="shared" si="0"/>
        <v>#REF!</v>
      </c>
      <c r="C57" s="11"/>
      <c r="D57" s="22" t="str">
        <f t="shared" si="5"/>
        <v/>
      </c>
      <c r="E57" s="9" t="s">
        <v>22</v>
      </c>
      <c r="F57" s="4" t="s">
        <v>415</v>
      </c>
      <c r="G57" s="4"/>
      <c r="H57" s="5" t="s">
        <v>401</v>
      </c>
      <c r="I57" s="26">
        <v>1</v>
      </c>
      <c r="J57" s="27">
        <v>200000</v>
      </c>
      <c r="K57" s="28">
        <f t="shared" si="4"/>
        <v>200000</v>
      </c>
      <c r="N57" s="16"/>
      <c r="R57" s="16">
        <v>280</v>
      </c>
    </row>
    <row r="58" spans="1:18" ht="12.75" customHeight="1" x14ac:dyDescent="0.2">
      <c r="B58" s="1" t="e">
        <f t="shared" si="0"/>
        <v>#REF!</v>
      </c>
      <c r="C58" s="11"/>
      <c r="D58" s="22" t="str">
        <f t="shared" si="5"/>
        <v/>
      </c>
      <c r="E58" s="7"/>
      <c r="F58" s="4"/>
      <c r="G58" s="4"/>
      <c r="H58" s="5"/>
      <c r="I58" s="26"/>
      <c r="J58" s="27"/>
      <c r="K58" s="28" t="str">
        <f t="shared" si="4"/>
        <v/>
      </c>
      <c r="N58" s="16"/>
      <c r="R58" s="16">
        <v>59</v>
      </c>
    </row>
    <row r="59" spans="1:18" ht="12.75" customHeight="1" x14ac:dyDescent="0.2">
      <c r="B59" s="1" t="e">
        <f t="shared" si="0"/>
        <v>#REF!</v>
      </c>
      <c r="C59" s="11"/>
      <c r="D59" s="22" t="str">
        <f t="shared" si="5"/>
        <v/>
      </c>
      <c r="E59" s="31" t="s">
        <v>26</v>
      </c>
      <c r="F59" s="24" t="s">
        <v>45</v>
      </c>
      <c r="H59" s="25" t="s">
        <v>46</v>
      </c>
      <c r="I59" s="74">
        <f>SUM(K57)</f>
        <v>200000</v>
      </c>
      <c r="J59" s="199"/>
      <c r="K59" s="28" t="str">
        <f t="shared" si="4"/>
        <v/>
      </c>
      <c r="N59" s="16"/>
      <c r="R59" s="16">
        <v>89</v>
      </c>
    </row>
    <row r="60" spans="1:18" ht="12.75" customHeight="1" x14ac:dyDescent="0.2">
      <c r="B60" s="1" t="e">
        <f t="shared" si="0"/>
        <v>#REF!</v>
      </c>
      <c r="C60" s="11"/>
      <c r="D60" s="22" t="str">
        <f t="shared" si="5"/>
        <v/>
      </c>
      <c r="F60" s="24" t="s">
        <v>64</v>
      </c>
      <c r="G60" s="125"/>
      <c r="H60" s="25"/>
      <c r="I60" s="197"/>
      <c r="J60" s="27"/>
      <c r="K60" s="28" t="str">
        <f t="shared" si="4"/>
        <v/>
      </c>
      <c r="N60" s="16"/>
      <c r="R60" s="16">
        <v>36</v>
      </c>
    </row>
    <row r="61" spans="1:18" ht="12.75" customHeight="1" x14ac:dyDescent="0.2">
      <c r="B61" s="1" t="e">
        <f t="shared" si="0"/>
        <v>#REF!</v>
      </c>
      <c r="C61" s="11"/>
      <c r="D61" s="22"/>
      <c r="E61" s="7"/>
      <c r="F61" s="4"/>
      <c r="G61" s="4"/>
      <c r="H61" s="5"/>
      <c r="I61" s="26"/>
      <c r="J61" s="50"/>
      <c r="K61" s="28" t="str">
        <f t="shared" si="4"/>
        <v/>
      </c>
      <c r="N61" s="16"/>
      <c r="R61" s="16">
        <v>157</v>
      </c>
    </row>
    <row r="62" spans="1:18" ht="12.75" customHeight="1" x14ac:dyDescent="0.2">
      <c r="B62" s="1" t="e">
        <f t="shared" si="0"/>
        <v>#REF!</v>
      </c>
      <c r="C62" s="76"/>
      <c r="D62" s="77"/>
      <c r="E62" s="78"/>
      <c r="F62" s="78"/>
      <c r="G62" s="78"/>
      <c r="H62" s="79"/>
      <c r="I62" s="80"/>
      <c r="J62" s="81"/>
      <c r="K62" s="82"/>
      <c r="N62" s="16"/>
      <c r="R62" s="16">
        <v>132</v>
      </c>
    </row>
    <row r="63" spans="1:18" ht="12.75" customHeight="1" x14ac:dyDescent="0.2">
      <c r="B63" s="1" t="e">
        <f t="shared" si="0"/>
        <v>#REF!</v>
      </c>
      <c r="C63" s="83" t="str">
        <f>$K$5</f>
        <v>Section B</v>
      </c>
      <c r="D63" s="98" t="s">
        <v>12</v>
      </c>
      <c r="I63" s="49"/>
      <c r="J63" s="50"/>
      <c r="K63" s="85"/>
      <c r="N63" s="16"/>
      <c r="R63" s="16">
        <v>198</v>
      </c>
    </row>
    <row r="64" spans="1:18" ht="12.75" customHeight="1" x14ac:dyDescent="0.2">
      <c r="B64" s="1" t="e">
        <f t="shared" si="0"/>
        <v>#REF!</v>
      </c>
      <c r="C64" s="86"/>
      <c r="D64" s="87"/>
      <c r="E64" s="88"/>
      <c r="F64" s="88"/>
      <c r="G64" s="88"/>
      <c r="H64" s="89"/>
      <c r="I64" s="90"/>
      <c r="J64" s="91"/>
      <c r="K64" s="92"/>
      <c r="N64" s="16"/>
      <c r="R64" s="16">
        <v>243</v>
      </c>
    </row>
    <row r="65" spans="18:18" ht="12.75" customHeight="1" x14ac:dyDescent="0.2">
      <c r="R65" s="16">
        <v>177</v>
      </c>
    </row>
    <row r="66" spans="18:18" ht="12.75" customHeight="1" x14ac:dyDescent="0.2">
      <c r="R66" s="16">
        <v>208</v>
      </c>
    </row>
    <row r="67" spans="18:18" ht="12.75" customHeight="1" x14ac:dyDescent="0.2">
      <c r="R67" s="16">
        <v>302</v>
      </c>
    </row>
    <row r="68" spans="18:18" ht="12.75" customHeight="1" x14ac:dyDescent="0.2">
      <c r="R68" s="16">
        <v>460</v>
      </c>
    </row>
    <row r="69" spans="18:18" ht="12.75" customHeight="1" x14ac:dyDescent="0.2">
      <c r="R69" s="16">
        <v>101</v>
      </c>
    </row>
    <row r="70" spans="18:18" ht="12.75" customHeight="1" x14ac:dyDescent="0.2">
      <c r="R70" s="16">
        <v>219</v>
      </c>
    </row>
    <row r="71" spans="18:18" ht="12.75" customHeight="1" x14ac:dyDescent="0.2">
      <c r="R71" s="16">
        <v>58</v>
      </c>
    </row>
    <row r="72" spans="18:18" ht="12.75" customHeight="1" x14ac:dyDescent="0.2">
      <c r="R72" s="16">
        <v>344</v>
      </c>
    </row>
    <row r="73" spans="18:18" ht="12.75" customHeight="1" x14ac:dyDescent="0.2">
      <c r="R73" s="16">
        <v>202</v>
      </c>
    </row>
    <row r="74" spans="18:18" ht="12.75" customHeight="1" x14ac:dyDescent="0.2">
      <c r="R74" s="16">
        <v>317</v>
      </c>
    </row>
    <row r="75" spans="18:18" ht="12.75" customHeight="1" x14ac:dyDescent="0.2">
      <c r="R75" s="16">
        <v>964</v>
      </c>
    </row>
    <row r="77" spans="18:18" ht="12.75" customHeight="1" x14ac:dyDescent="0.2">
      <c r="R77" s="16">
        <f>SUM(R18:R76)</f>
        <v>10741</v>
      </c>
    </row>
    <row r="78" spans="18:18" ht="12.75" customHeight="1" x14ac:dyDescent="0.2">
      <c r="R78" s="16">
        <f>22/7*0.08*0.08*R77</f>
        <v>216.04754285714287</v>
      </c>
    </row>
  </sheetData>
  <mergeCells count="2">
    <mergeCell ref="C1:K1"/>
    <mergeCell ref="C5:G5"/>
  </mergeCells>
  <conditionalFormatting sqref="A1:A1048576">
    <cfRule type="duplicateValues" dxfId="4" priority="1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636E-545F-4197-AC1A-BB3C7CFCF491}">
  <dimension ref="A1:R186"/>
  <sheetViews>
    <sheetView view="pageBreakPreview" topLeftCell="A148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179" customWidth="1"/>
    <col min="10" max="10" width="10.7109375" style="47" customWidth="1"/>
    <col min="11" max="11" width="12.7109375" style="48" customWidth="1"/>
    <col min="12" max="13" width="9.140625" style="24"/>
    <col min="14" max="14" width="9.140625" style="75"/>
    <col min="15" max="258" width="9.140625" style="24"/>
    <col min="259" max="259" width="9.5703125" style="24" customWidth="1"/>
    <col min="260" max="260" width="7.42578125" style="24" customWidth="1"/>
    <col min="261" max="262" width="3.7109375" style="24" customWidth="1"/>
    <col min="263" max="263" width="29.7109375" style="24" customWidth="1"/>
    <col min="264" max="264" width="8.140625" style="24" customWidth="1"/>
    <col min="265" max="265" width="8.7109375" style="24" customWidth="1"/>
    <col min="266" max="266" width="9.7109375" style="24" customWidth="1"/>
    <col min="267" max="267" width="12.7109375" style="24" customWidth="1"/>
    <col min="268" max="514" width="9.140625" style="24"/>
    <col min="515" max="515" width="9.5703125" style="24" customWidth="1"/>
    <col min="516" max="516" width="7.42578125" style="24" customWidth="1"/>
    <col min="517" max="518" width="3.7109375" style="24" customWidth="1"/>
    <col min="519" max="519" width="29.7109375" style="24" customWidth="1"/>
    <col min="520" max="520" width="8.140625" style="24" customWidth="1"/>
    <col min="521" max="521" width="8.7109375" style="24" customWidth="1"/>
    <col min="522" max="522" width="9.7109375" style="24" customWidth="1"/>
    <col min="523" max="523" width="12.7109375" style="24" customWidth="1"/>
    <col min="524" max="770" width="9.140625" style="24"/>
    <col min="771" max="771" width="9.5703125" style="24" customWidth="1"/>
    <col min="772" max="772" width="7.42578125" style="24" customWidth="1"/>
    <col min="773" max="774" width="3.7109375" style="24" customWidth="1"/>
    <col min="775" max="775" width="29.7109375" style="24" customWidth="1"/>
    <col min="776" max="776" width="8.140625" style="24" customWidth="1"/>
    <col min="777" max="777" width="8.7109375" style="24" customWidth="1"/>
    <col min="778" max="778" width="9.7109375" style="24" customWidth="1"/>
    <col min="779" max="779" width="12.7109375" style="24" customWidth="1"/>
    <col min="780" max="1026" width="9.140625" style="24"/>
    <col min="1027" max="1027" width="9.5703125" style="24" customWidth="1"/>
    <col min="1028" max="1028" width="7.42578125" style="24" customWidth="1"/>
    <col min="1029" max="1030" width="3.7109375" style="24" customWidth="1"/>
    <col min="1031" max="1031" width="29.7109375" style="24" customWidth="1"/>
    <col min="1032" max="1032" width="8.140625" style="24" customWidth="1"/>
    <col min="1033" max="1033" width="8.7109375" style="24" customWidth="1"/>
    <col min="1034" max="1034" width="9.7109375" style="24" customWidth="1"/>
    <col min="1035" max="1035" width="12.7109375" style="24" customWidth="1"/>
    <col min="1036" max="1282" width="9.140625" style="24"/>
    <col min="1283" max="1283" width="9.5703125" style="24" customWidth="1"/>
    <col min="1284" max="1284" width="7.42578125" style="24" customWidth="1"/>
    <col min="1285" max="1286" width="3.7109375" style="24" customWidth="1"/>
    <col min="1287" max="1287" width="29.7109375" style="24" customWidth="1"/>
    <col min="1288" max="1288" width="8.140625" style="24" customWidth="1"/>
    <col min="1289" max="1289" width="8.7109375" style="24" customWidth="1"/>
    <col min="1290" max="1290" width="9.7109375" style="24" customWidth="1"/>
    <col min="1291" max="1291" width="12.7109375" style="24" customWidth="1"/>
    <col min="1292" max="1538" width="9.140625" style="24"/>
    <col min="1539" max="1539" width="9.5703125" style="24" customWidth="1"/>
    <col min="1540" max="1540" width="7.42578125" style="24" customWidth="1"/>
    <col min="1541" max="1542" width="3.7109375" style="24" customWidth="1"/>
    <col min="1543" max="1543" width="29.7109375" style="24" customWidth="1"/>
    <col min="1544" max="1544" width="8.140625" style="24" customWidth="1"/>
    <col min="1545" max="1545" width="8.7109375" style="24" customWidth="1"/>
    <col min="1546" max="1546" width="9.7109375" style="24" customWidth="1"/>
    <col min="1547" max="1547" width="12.7109375" style="24" customWidth="1"/>
    <col min="1548" max="1794" width="9.140625" style="24"/>
    <col min="1795" max="1795" width="9.5703125" style="24" customWidth="1"/>
    <col min="1796" max="1796" width="7.42578125" style="24" customWidth="1"/>
    <col min="1797" max="1798" width="3.7109375" style="24" customWidth="1"/>
    <col min="1799" max="1799" width="29.7109375" style="24" customWidth="1"/>
    <col min="1800" max="1800" width="8.140625" style="24" customWidth="1"/>
    <col min="1801" max="1801" width="8.7109375" style="24" customWidth="1"/>
    <col min="1802" max="1802" width="9.7109375" style="24" customWidth="1"/>
    <col min="1803" max="1803" width="12.7109375" style="24" customWidth="1"/>
    <col min="1804" max="2050" width="9.140625" style="24"/>
    <col min="2051" max="2051" width="9.5703125" style="24" customWidth="1"/>
    <col min="2052" max="2052" width="7.42578125" style="24" customWidth="1"/>
    <col min="2053" max="2054" width="3.7109375" style="24" customWidth="1"/>
    <col min="2055" max="2055" width="29.7109375" style="24" customWidth="1"/>
    <col min="2056" max="2056" width="8.140625" style="24" customWidth="1"/>
    <col min="2057" max="2057" width="8.7109375" style="24" customWidth="1"/>
    <col min="2058" max="2058" width="9.7109375" style="24" customWidth="1"/>
    <col min="2059" max="2059" width="12.7109375" style="24" customWidth="1"/>
    <col min="2060" max="2306" width="9.140625" style="24"/>
    <col min="2307" max="2307" width="9.5703125" style="24" customWidth="1"/>
    <col min="2308" max="2308" width="7.42578125" style="24" customWidth="1"/>
    <col min="2309" max="2310" width="3.7109375" style="24" customWidth="1"/>
    <col min="2311" max="2311" width="29.7109375" style="24" customWidth="1"/>
    <col min="2312" max="2312" width="8.140625" style="24" customWidth="1"/>
    <col min="2313" max="2313" width="8.7109375" style="24" customWidth="1"/>
    <col min="2314" max="2314" width="9.7109375" style="24" customWidth="1"/>
    <col min="2315" max="2315" width="12.7109375" style="24" customWidth="1"/>
    <col min="2316" max="2562" width="9.140625" style="24"/>
    <col min="2563" max="2563" width="9.5703125" style="24" customWidth="1"/>
    <col min="2564" max="2564" width="7.42578125" style="24" customWidth="1"/>
    <col min="2565" max="2566" width="3.7109375" style="24" customWidth="1"/>
    <col min="2567" max="2567" width="29.7109375" style="24" customWidth="1"/>
    <col min="2568" max="2568" width="8.140625" style="24" customWidth="1"/>
    <col min="2569" max="2569" width="8.7109375" style="24" customWidth="1"/>
    <col min="2570" max="2570" width="9.7109375" style="24" customWidth="1"/>
    <col min="2571" max="2571" width="12.7109375" style="24" customWidth="1"/>
    <col min="2572" max="2818" width="9.140625" style="24"/>
    <col min="2819" max="2819" width="9.5703125" style="24" customWidth="1"/>
    <col min="2820" max="2820" width="7.42578125" style="24" customWidth="1"/>
    <col min="2821" max="2822" width="3.7109375" style="24" customWidth="1"/>
    <col min="2823" max="2823" width="29.7109375" style="24" customWidth="1"/>
    <col min="2824" max="2824" width="8.140625" style="24" customWidth="1"/>
    <col min="2825" max="2825" width="8.7109375" style="24" customWidth="1"/>
    <col min="2826" max="2826" width="9.7109375" style="24" customWidth="1"/>
    <col min="2827" max="2827" width="12.7109375" style="24" customWidth="1"/>
    <col min="2828" max="3074" width="9.140625" style="24"/>
    <col min="3075" max="3075" width="9.5703125" style="24" customWidth="1"/>
    <col min="3076" max="3076" width="7.42578125" style="24" customWidth="1"/>
    <col min="3077" max="3078" width="3.7109375" style="24" customWidth="1"/>
    <col min="3079" max="3079" width="29.7109375" style="24" customWidth="1"/>
    <col min="3080" max="3080" width="8.140625" style="24" customWidth="1"/>
    <col min="3081" max="3081" width="8.7109375" style="24" customWidth="1"/>
    <col min="3082" max="3082" width="9.7109375" style="24" customWidth="1"/>
    <col min="3083" max="3083" width="12.7109375" style="24" customWidth="1"/>
    <col min="3084" max="3330" width="9.140625" style="24"/>
    <col min="3331" max="3331" width="9.5703125" style="24" customWidth="1"/>
    <col min="3332" max="3332" width="7.42578125" style="24" customWidth="1"/>
    <col min="3333" max="3334" width="3.7109375" style="24" customWidth="1"/>
    <col min="3335" max="3335" width="29.7109375" style="24" customWidth="1"/>
    <col min="3336" max="3336" width="8.140625" style="24" customWidth="1"/>
    <col min="3337" max="3337" width="8.7109375" style="24" customWidth="1"/>
    <col min="3338" max="3338" width="9.7109375" style="24" customWidth="1"/>
    <col min="3339" max="3339" width="12.7109375" style="24" customWidth="1"/>
    <col min="3340" max="3586" width="9.140625" style="24"/>
    <col min="3587" max="3587" width="9.5703125" style="24" customWidth="1"/>
    <col min="3588" max="3588" width="7.42578125" style="24" customWidth="1"/>
    <col min="3589" max="3590" width="3.7109375" style="24" customWidth="1"/>
    <col min="3591" max="3591" width="29.7109375" style="24" customWidth="1"/>
    <col min="3592" max="3592" width="8.140625" style="24" customWidth="1"/>
    <col min="3593" max="3593" width="8.7109375" style="24" customWidth="1"/>
    <col min="3594" max="3594" width="9.7109375" style="24" customWidth="1"/>
    <col min="3595" max="3595" width="12.7109375" style="24" customWidth="1"/>
    <col min="3596" max="3842" width="9.140625" style="24"/>
    <col min="3843" max="3843" width="9.5703125" style="24" customWidth="1"/>
    <col min="3844" max="3844" width="7.42578125" style="24" customWidth="1"/>
    <col min="3845" max="3846" width="3.7109375" style="24" customWidth="1"/>
    <col min="3847" max="3847" width="29.7109375" style="24" customWidth="1"/>
    <col min="3848" max="3848" width="8.140625" style="24" customWidth="1"/>
    <col min="3849" max="3849" width="8.7109375" style="24" customWidth="1"/>
    <col min="3850" max="3850" width="9.7109375" style="24" customWidth="1"/>
    <col min="3851" max="3851" width="12.7109375" style="24" customWidth="1"/>
    <col min="3852" max="4098" width="9.140625" style="24"/>
    <col min="4099" max="4099" width="9.5703125" style="24" customWidth="1"/>
    <col min="4100" max="4100" width="7.42578125" style="24" customWidth="1"/>
    <col min="4101" max="4102" width="3.7109375" style="24" customWidth="1"/>
    <col min="4103" max="4103" width="29.7109375" style="24" customWidth="1"/>
    <col min="4104" max="4104" width="8.140625" style="24" customWidth="1"/>
    <col min="4105" max="4105" width="8.7109375" style="24" customWidth="1"/>
    <col min="4106" max="4106" width="9.7109375" style="24" customWidth="1"/>
    <col min="4107" max="4107" width="12.7109375" style="24" customWidth="1"/>
    <col min="4108" max="4354" width="9.140625" style="24"/>
    <col min="4355" max="4355" width="9.5703125" style="24" customWidth="1"/>
    <col min="4356" max="4356" width="7.42578125" style="24" customWidth="1"/>
    <col min="4357" max="4358" width="3.7109375" style="24" customWidth="1"/>
    <col min="4359" max="4359" width="29.7109375" style="24" customWidth="1"/>
    <col min="4360" max="4360" width="8.140625" style="24" customWidth="1"/>
    <col min="4361" max="4361" width="8.7109375" style="24" customWidth="1"/>
    <col min="4362" max="4362" width="9.7109375" style="24" customWidth="1"/>
    <col min="4363" max="4363" width="12.7109375" style="24" customWidth="1"/>
    <col min="4364" max="4610" width="9.140625" style="24"/>
    <col min="4611" max="4611" width="9.5703125" style="24" customWidth="1"/>
    <col min="4612" max="4612" width="7.42578125" style="24" customWidth="1"/>
    <col min="4613" max="4614" width="3.7109375" style="24" customWidth="1"/>
    <col min="4615" max="4615" width="29.7109375" style="24" customWidth="1"/>
    <col min="4616" max="4616" width="8.140625" style="24" customWidth="1"/>
    <col min="4617" max="4617" width="8.7109375" style="24" customWidth="1"/>
    <col min="4618" max="4618" width="9.7109375" style="24" customWidth="1"/>
    <col min="4619" max="4619" width="12.7109375" style="24" customWidth="1"/>
    <col min="4620" max="4866" width="9.140625" style="24"/>
    <col min="4867" max="4867" width="9.5703125" style="24" customWidth="1"/>
    <col min="4868" max="4868" width="7.42578125" style="24" customWidth="1"/>
    <col min="4869" max="4870" width="3.7109375" style="24" customWidth="1"/>
    <col min="4871" max="4871" width="29.7109375" style="24" customWidth="1"/>
    <col min="4872" max="4872" width="8.140625" style="24" customWidth="1"/>
    <col min="4873" max="4873" width="8.7109375" style="24" customWidth="1"/>
    <col min="4874" max="4874" width="9.7109375" style="24" customWidth="1"/>
    <col min="4875" max="4875" width="12.7109375" style="24" customWidth="1"/>
    <col min="4876" max="5122" width="9.140625" style="24"/>
    <col min="5123" max="5123" width="9.5703125" style="24" customWidth="1"/>
    <col min="5124" max="5124" width="7.42578125" style="24" customWidth="1"/>
    <col min="5125" max="5126" width="3.7109375" style="24" customWidth="1"/>
    <col min="5127" max="5127" width="29.7109375" style="24" customWidth="1"/>
    <col min="5128" max="5128" width="8.140625" style="24" customWidth="1"/>
    <col min="5129" max="5129" width="8.7109375" style="24" customWidth="1"/>
    <col min="5130" max="5130" width="9.7109375" style="24" customWidth="1"/>
    <col min="5131" max="5131" width="12.7109375" style="24" customWidth="1"/>
    <col min="5132" max="5378" width="9.140625" style="24"/>
    <col min="5379" max="5379" width="9.5703125" style="24" customWidth="1"/>
    <col min="5380" max="5380" width="7.42578125" style="24" customWidth="1"/>
    <col min="5381" max="5382" width="3.7109375" style="24" customWidth="1"/>
    <col min="5383" max="5383" width="29.7109375" style="24" customWidth="1"/>
    <col min="5384" max="5384" width="8.140625" style="24" customWidth="1"/>
    <col min="5385" max="5385" width="8.7109375" style="24" customWidth="1"/>
    <col min="5386" max="5386" width="9.7109375" style="24" customWidth="1"/>
    <col min="5387" max="5387" width="12.7109375" style="24" customWidth="1"/>
    <col min="5388" max="5634" width="9.140625" style="24"/>
    <col min="5635" max="5635" width="9.5703125" style="24" customWidth="1"/>
    <col min="5636" max="5636" width="7.42578125" style="24" customWidth="1"/>
    <col min="5637" max="5638" width="3.7109375" style="24" customWidth="1"/>
    <col min="5639" max="5639" width="29.7109375" style="24" customWidth="1"/>
    <col min="5640" max="5640" width="8.140625" style="24" customWidth="1"/>
    <col min="5641" max="5641" width="8.7109375" style="24" customWidth="1"/>
    <col min="5642" max="5642" width="9.7109375" style="24" customWidth="1"/>
    <col min="5643" max="5643" width="12.7109375" style="24" customWidth="1"/>
    <col min="5644" max="5890" width="9.140625" style="24"/>
    <col min="5891" max="5891" width="9.5703125" style="24" customWidth="1"/>
    <col min="5892" max="5892" width="7.42578125" style="24" customWidth="1"/>
    <col min="5893" max="5894" width="3.7109375" style="24" customWidth="1"/>
    <col min="5895" max="5895" width="29.7109375" style="24" customWidth="1"/>
    <col min="5896" max="5896" width="8.140625" style="24" customWidth="1"/>
    <col min="5897" max="5897" width="8.7109375" style="24" customWidth="1"/>
    <col min="5898" max="5898" width="9.7109375" style="24" customWidth="1"/>
    <col min="5899" max="5899" width="12.7109375" style="24" customWidth="1"/>
    <col min="5900" max="6146" width="9.140625" style="24"/>
    <col min="6147" max="6147" width="9.5703125" style="24" customWidth="1"/>
    <col min="6148" max="6148" width="7.42578125" style="24" customWidth="1"/>
    <col min="6149" max="6150" width="3.7109375" style="24" customWidth="1"/>
    <col min="6151" max="6151" width="29.7109375" style="24" customWidth="1"/>
    <col min="6152" max="6152" width="8.140625" style="24" customWidth="1"/>
    <col min="6153" max="6153" width="8.7109375" style="24" customWidth="1"/>
    <col min="6154" max="6154" width="9.7109375" style="24" customWidth="1"/>
    <col min="6155" max="6155" width="12.7109375" style="24" customWidth="1"/>
    <col min="6156" max="6402" width="9.140625" style="24"/>
    <col min="6403" max="6403" width="9.5703125" style="24" customWidth="1"/>
    <col min="6404" max="6404" width="7.42578125" style="24" customWidth="1"/>
    <col min="6405" max="6406" width="3.7109375" style="24" customWidth="1"/>
    <col min="6407" max="6407" width="29.7109375" style="24" customWidth="1"/>
    <col min="6408" max="6408" width="8.140625" style="24" customWidth="1"/>
    <col min="6409" max="6409" width="8.7109375" style="24" customWidth="1"/>
    <col min="6410" max="6410" width="9.7109375" style="24" customWidth="1"/>
    <col min="6411" max="6411" width="12.7109375" style="24" customWidth="1"/>
    <col min="6412" max="6658" width="9.140625" style="24"/>
    <col min="6659" max="6659" width="9.5703125" style="24" customWidth="1"/>
    <col min="6660" max="6660" width="7.42578125" style="24" customWidth="1"/>
    <col min="6661" max="6662" width="3.7109375" style="24" customWidth="1"/>
    <col min="6663" max="6663" width="29.7109375" style="24" customWidth="1"/>
    <col min="6664" max="6664" width="8.140625" style="24" customWidth="1"/>
    <col min="6665" max="6665" width="8.7109375" style="24" customWidth="1"/>
    <col min="6666" max="6666" width="9.7109375" style="24" customWidth="1"/>
    <col min="6667" max="6667" width="12.7109375" style="24" customWidth="1"/>
    <col min="6668" max="6914" width="9.140625" style="24"/>
    <col min="6915" max="6915" width="9.5703125" style="24" customWidth="1"/>
    <col min="6916" max="6916" width="7.42578125" style="24" customWidth="1"/>
    <col min="6917" max="6918" width="3.7109375" style="24" customWidth="1"/>
    <col min="6919" max="6919" width="29.7109375" style="24" customWidth="1"/>
    <col min="6920" max="6920" width="8.140625" style="24" customWidth="1"/>
    <col min="6921" max="6921" width="8.7109375" style="24" customWidth="1"/>
    <col min="6922" max="6922" width="9.7109375" style="24" customWidth="1"/>
    <col min="6923" max="6923" width="12.7109375" style="24" customWidth="1"/>
    <col min="6924" max="7170" width="9.140625" style="24"/>
    <col min="7171" max="7171" width="9.5703125" style="24" customWidth="1"/>
    <col min="7172" max="7172" width="7.42578125" style="24" customWidth="1"/>
    <col min="7173" max="7174" width="3.7109375" style="24" customWidth="1"/>
    <col min="7175" max="7175" width="29.7109375" style="24" customWidth="1"/>
    <col min="7176" max="7176" width="8.140625" style="24" customWidth="1"/>
    <col min="7177" max="7177" width="8.7109375" style="24" customWidth="1"/>
    <col min="7178" max="7178" width="9.7109375" style="24" customWidth="1"/>
    <col min="7179" max="7179" width="12.7109375" style="24" customWidth="1"/>
    <col min="7180" max="7426" width="9.140625" style="24"/>
    <col min="7427" max="7427" width="9.5703125" style="24" customWidth="1"/>
    <col min="7428" max="7428" width="7.42578125" style="24" customWidth="1"/>
    <col min="7429" max="7430" width="3.7109375" style="24" customWidth="1"/>
    <col min="7431" max="7431" width="29.7109375" style="24" customWidth="1"/>
    <col min="7432" max="7432" width="8.140625" style="24" customWidth="1"/>
    <col min="7433" max="7433" width="8.7109375" style="24" customWidth="1"/>
    <col min="7434" max="7434" width="9.7109375" style="24" customWidth="1"/>
    <col min="7435" max="7435" width="12.7109375" style="24" customWidth="1"/>
    <col min="7436" max="7682" width="9.140625" style="24"/>
    <col min="7683" max="7683" width="9.5703125" style="24" customWidth="1"/>
    <col min="7684" max="7684" width="7.42578125" style="24" customWidth="1"/>
    <col min="7685" max="7686" width="3.7109375" style="24" customWidth="1"/>
    <col min="7687" max="7687" width="29.7109375" style="24" customWidth="1"/>
    <col min="7688" max="7688" width="8.140625" style="24" customWidth="1"/>
    <col min="7689" max="7689" width="8.7109375" style="24" customWidth="1"/>
    <col min="7690" max="7690" width="9.7109375" style="24" customWidth="1"/>
    <col min="7691" max="7691" width="12.7109375" style="24" customWidth="1"/>
    <col min="7692" max="7938" width="9.140625" style="24"/>
    <col min="7939" max="7939" width="9.5703125" style="24" customWidth="1"/>
    <col min="7940" max="7940" width="7.42578125" style="24" customWidth="1"/>
    <col min="7941" max="7942" width="3.7109375" style="24" customWidth="1"/>
    <col min="7943" max="7943" width="29.7109375" style="24" customWidth="1"/>
    <col min="7944" max="7944" width="8.140625" style="24" customWidth="1"/>
    <col min="7945" max="7945" width="8.7109375" style="24" customWidth="1"/>
    <col min="7946" max="7946" width="9.7109375" style="24" customWidth="1"/>
    <col min="7947" max="7947" width="12.7109375" style="24" customWidth="1"/>
    <col min="7948" max="8194" width="9.140625" style="24"/>
    <col min="8195" max="8195" width="9.5703125" style="24" customWidth="1"/>
    <col min="8196" max="8196" width="7.42578125" style="24" customWidth="1"/>
    <col min="8197" max="8198" width="3.7109375" style="24" customWidth="1"/>
    <col min="8199" max="8199" width="29.7109375" style="24" customWidth="1"/>
    <col min="8200" max="8200" width="8.140625" style="24" customWidth="1"/>
    <col min="8201" max="8201" width="8.7109375" style="24" customWidth="1"/>
    <col min="8202" max="8202" width="9.7109375" style="24" customWidth="1"/>
    <col min="8203" max="8203" width="12.7109375" style="24" customWidth="1"/>
    <col min="8204" max="8450" width="9.140625" style="24"/>
    <col min="8451" max="8451" width="9.5703125" style="24" customWidth="1"/>
    <col min="8452" max="8452" width="7.42578125" style="24" customWidth="1"/>
    <col min="8453" max="8454" width="3.7109375" style="24" customWidth="1"/>
    <col min="8455" max="8455" width="29.7109375" style="24" customWidth="1"/>
    <col min="8456" max="8456" width="8.140625" style="24" customWidth="1"/>
    <col min="8457" max="8457" width="8.7109375" style="24" customWidth="1"/>
    <col min="8458" max="8458" width="9.7109375" style="24" customWidth="1"/>
    <col min="8459" max="8459" width="12.7109375" style="24" customWidth="1"/>
    <col min="8460" max="8706" width="9.140625" style="24"/>
    <col min="8707" max="8707" width="9.5703125" style="24" customWidth="1"/>
    <col min="8708" max="8708" width="7.42578125" style="24" customWidth="1"/>
    <col min="8709" max="8710" width="3.7109375" style="24" customWidth="1"/>
    <col min="8711" max="8711" width="29.7109375" style="24" customWidth="1"/>
    <col min="8712" max="8712" width="8.140625" style="24" customWidth="1"/>
    <col min="8713" max="8713" width="8.7109375" style="24" customWidth="1"/>
    <col min="8714" max="8714" width="9.7109375" style="24" customWidth="1"/>
    <col min="8715" max="8715" width="12.7109375" style="24" customWidth="1"/>
    <col min="8716" max="8962" width="9.140625" style="24"/>
    <col min="8963" max="8963" width="9.5703125" style="24" customWidth="1"/>
    <col min="8964" max="8964" width="7.42578125" style="24" customWidth="1"/>
    <col min="8965" max="8966" width="3.7109375" style="24" customWidth="1"/>
    <col min="8967" max="8967" width="29.7109375" style="24" customWidth="1"/>
    <col min="8968" max="8968" width="8.140625" style="24" customWidth="1"/>
    <col min="8969" max="8969" width="8.7109375" style="24" customWidth="1"/>
    <col min="8970" max="8970" width="9.7109375" style="24" customWidth="1"/>
    <col min="8971" max="8971" width="12.7109375" style="24" customWidth="1"/>
    <col min="8972" max="9218" width="9.140625" style="24"/>
    <col min="9219" max="9219" width="9.5703125" style="24" customWidth="1"/>
    <col min="9220" max="9220" width="7.42578125" style="24" customWidth="1"/>
    <col min="9221" max="9222" width="3.7109375" style="24" customWidth="1"/>
    <col min="9223" max="9223" width="29.7109375" style="24" customWidth="1"/>
    <col min="9224" max="9224" width="8.140625" style="24" customWidth="1"/>
    <col min="9225" max="9225" width="8.7109375" style="24" customWidth="1"/>
    <col min="9226" max="9226" width="9.7109375" style="24" customWidth="1"/>
    <col min="9227" max="9227" width="12.7109375" style="24" customWidth="1"/>
    <col min="9228" max="9474" width="9.140625" style="24"/>
    <col min="9475" max="9475" width="9.5703125" style="24" customWidth="1"/>
    <col min="9476" max="9476" width="7.42578125" style="24" customWidth="1"/>
    <col min="9477" max="9478" width="3.7109375" style="24" customWidth="1"/>
    <col min="9479" max="9479" width="29.7109375" style="24" customWidth="1"/>
    <col min="9480" max="9480" width="8.140625" style="24" customWidth="1"/>
    <col min="9481" max="9481" width="8.7109375" style="24" customWidth="1"/>
    <col min="9482" max="9482" width="9.7109375" style="24" customWidth="1"/>
    <col min="9483" max="9483" width="12.7109375" style="24" customWidth="1"/>
    <col min="9484" max="9730" width="9.140625" style="24"/>
    <col min="9731" max="9731" width="9.5703125" style="24" customWidth="1"/>
    <col min="9732" max="9732" width="7.42578125" style="24" customWidth="1"/>
    <col min="9733" max="9734" width="3.7109375" style="24" customWidth="1"/>
    <col min="9735" max="9735" width="29.7109375" style="24" customWidth="1"/>
    <col min="9736" max="9736" width="8.140625" style="24" customWidth="1"/>
    <col min="9737" max="9737" width="8.7109375" style="24" customWidth="1"/>
    <col min="9738" max="9738" width="9.7109375" style="24" customWidth="1"/>
    <col min="9739" max="9739" width="12.7109375" style="24" customWidth="1"/>
    <col min="9740" max="9986" width="9.140625" style="24"/>
    <col min="9987" max="9987" width="9.5703125" style="24" customWidth="1"/>
    <col min="9988" max="9988" width="7.42578125" style="24" customWidth="1"/>
    <col min="9989" max="9990" width="3.7109375" style="24" customWidth="1"/>
    <col min="9991" max="9991" width="29.7109375" style="24" customWidth="1"/>
    <col min="9992" max="9992" width="8.140625" style="24" customWidth="1"/>
    <col min="9993" max="9993" width="8.7109375" style="24" customWidth="1"/>
    <col min="9994" max="9994" width="9.7109375" style="24" customWidth="1"/>
    <col min="9995" max="9995" width="12.7109375" style="24" customWidth="1"/>
    <col min="9996" max="10242" width="9.140625" style="24"/>
    <col min="10243" max="10243" width="9.5703125" style="24" customWidth="1"/>
    <col min="10244" max="10244" width="7.42578125" style="24" customWidth="1"/>
    <col min="10245" max="10246" width="3.7109375" style="24" customWidth="1"/>
    <col min="10247" max="10247" width="29.7109375" style="24" customWidth="1"/>
    <col min="10248" max="10248" width="8.140625" style="24" customWidth="1"/>
    <col min="10249" max="10249" width="8.7109375" style="24" customWidth="1"/>
    <col min="10250" max="10250" width="9.7109375" style="24" customWidth="1"/>
    <col min="10251" max="10251" width="12.7109375" style="24" customWidth="1"/>
    <col min="10252" max="10498" width="9.140625" style="24"/>
    <col min="10499" max="10499" width="9.5703125" style="24" customWidth="1"/>
    <col min="10500" max="10500" width="7.42578125" style="24" customWidth="1"/>
    <col min="10501" max="10502" width="3.7109375" style="24" customWidth="1"/>
    <col min="10503" max="10503" width="29.7109375" style="24" customWidth="1"/>
    <col min="10504" max="10504" width="8.140625" style="24" customWidth="1"/>
    <col min="10505" max="10505" width="8.7109375" style="24" customWidth="1"/>
    <col min="10506" max="10506" width="9.7109375" style="24" customWidth="1"/>
    <col min="10507" max="10507" width="12.7109375" style="24" customWidth="1"/>
    <col min="10508" max="10754" width="9.140625" style="24"/>
    <col min="10755" max="10755" width="9.5703125" style="24" customWidth="1"/>
    <col min="10756" max="10756" width="7.42578125" style="24" customWidth="1"/>
    <col min="10757" max="10758" width="3.7109375" style="24" customWidth="1"/>
    <col min="10759" max="10759" width="29.7109375" style="24" customWidth="1"/>
    <col min="10760" max="10760" width="8.140625" style="24" customWidth="1"/>
    <col min="10761" max="10761" width="8.7109375" style="24" customWidth="1"/>
    <col min="10762" max="10762" width="9.7109375" style="24" customWidth="1"/>
    <col min="10763" max="10763" width="12.7109375" style="24" customWidth="1"/>
    <col min="10764" max="11010" width="9.140625" style="24"/>
    <col min="11011" max="11011" width="9.5703125" style="24" customWidth="1"/>
    <col min="11012" max="11012" width="7.42578125" style="24" customWidth="1"/>
    <col min="11013" max="11014" width="3.7109375" style="24" customWidth="1"/>
    <col min="11015" max="11015" width="29.7109375" style="24" customWidth="1"/>
    <col min="11016" max="11016" width="8.140625" style="24" customWidth="1"/>
    <col min="11017" max="11017" width="8.7109375" style="24" customWidth="1"/>
    <col min="11018" max="11018" width="9.7109375" style="24" customWidth="1"/>
    <col min="11019" max="11019" width="12.7109375" style="24" customWidth="1"/>
    <col min="11020" max="11266" width="9.140625" style="24"/>
    <col min="11267" max="11267" width="9.5703125" style="24" customWidth="1"/>
    <col min="11268" max="11268" width="7.42578125" style="24" customWidth="1"/>
    <col min="11269" max="11270" width="3.7109375" style="24" customWidth="1"/>
    <col min="11271" max="11271" width="29.7109375" style="24" customWidth="1"/>
    <col min="11272" max="11272" width="8.140625" style="24" customWidth="1"/>
    <col min="11273" max="11273" width="8.7109375" style="24" customWidth="1"/>
    <col min="11274" max="11274" width="9.7109375" style="24" customWidth="1"/>
    <col min="11275" max="11275" width="12.7109375" style="24" customWidth="1"/>
    <col min="11276" max="11522" width="9.140625" style="24"/>
    <col min="11523" max="11523" width="9.5703125" style="24" customWidth="1"/>
    <col min="11524" max="11524" width="7.42578125" style="24" customWidth="1"/>
    <col min="11525" max="11526" width="3.7109375" style="24" customWidth="1"/>
    <col min="11527" max="11527" width="29.7109375" style="24" customWidth="1"/>
    <col min="11528" max="11528" width="8.140625" style="24" customWidth="1"/>
    <col min="11529" max="11529" width="8.7109375" style="24" customWidth="1"/>
    <col min="11530" max="11530" width="9.7109375" style="24" customWidth="1"/>
    <col min="11531" max="11531" width="12.7109375" style="24" customWidth="1"/>
    <col min="11532" max="11778" width="9.140625" style="24"/>
    <col min="11779" max="11779" width="9.5703125" style="24" customWidth="1"/>
    <col min="11780" max="11780" width="7.42578125" style="24" customWidth="1"/>
    <col min="11781" max="11782" width="3.7109375" style="24" customWidth="1"/>
    <col min="11783" max="11783" width="29.7109375" style="24" customWidth="1"/>
    <col min="11784" max="11784" width="8.140625" style="24" customWidth="1"/>
    <col min="11785" max="11785" width="8.7109375" style="24" customWidth="1"/>
    <col min="11786" max="11786" width="9.7109375" style="24" customWidth="1"/>
    <col min="11787" max="11787" width="12.7109375" style="24" customWidth="1"/>
    <col min="11788" max="12034" width="9.140625" style="24"/>
    <col min="12035" max="12035" width="9.5703125" style="24" customWidth="1"/>
    <col min="12036" max="12036" width="7.42578125" style="24" customWidth="1"/>
    <col min="12037" max="12038" width="3.7109375" style="24" customWidth="1"/>
    <col min="12039" max="12039" width="29.7109375" style="24" customWidth="1"/>
    <col min="12040" max="12040" width="8.140625" style="24" customWidth="1"/>
    <col min="12041" max="12041" width="8.7109375" style="24" customWidth="1"/>
    <col min="12042" max="12042" width="9.7109375" style="24" customWidth="1"/>
    <col min="12043" max="12043" width="12.7109375" style="24" customWidth="1"/>
    <col min="12044" max="12290" width="9.140625" style="24"/>
    <col min="12291" max="12291" width="9.5703125" style="24" customWidth="1"/>
    <col min="12292" max="12292" width="7.42578125" style="24" customWidth="1"/>
    <col min="12293" max="12294" width="3.7109375" style="24" customWidth="1"/>
    <col min="12295" max="12295" width="29.7109375" style="24" customWidth="1"/>
    <col min="12296" max="12296" width="8.140625" style="24" customWidth="1"/>
    <col min="12297" max="12297" width="8.7109375" style="24" customWidth="1"/>
    <col min="12298" max="12298" width="9.7109375" style="24" customWidth="1"/>
    <col min="12299" max="12299" width="12.7109375" style="24" customWidth="1"/>
    <col min="12300" max="12546" width="9.140625" style="24"/>
    <col min="12547" max="12547" width="9.5703125" style="24" customWidth="1"/>
    <col min="12548" max="12548" width="7.42578125" style="24" customWidth="1"/>
    <col min="12549" max="12550" width="3.7109375" style="24" customWidth="1"/>
    <col min="12551" max="12551" width="29.7109375" style="24" customWidth="1"/>
    <col min="12552" max="12552" width="8.140625" style="24" customWidth="1"/>
    <col min="12553" max="12553" width="8.7109375" style="24" customWidth="1"/>
    <col min="12554" max="12554" width="9.7109375" style="24" customWidth="1"/>
    <col min="12555" max="12555" width="12.7109375" style="24" customWidth="1"/>
    <col min="12556" max="12802" width="9.140625" style="24"/>
    <col min="12803" max="12803" width="9.5703125" style="24" customWidth="1"/>
    <col min="12804" max="12804" width="7.42578125" style="24" customWidth="1"/>
    <col min="12805" max="12806" width="3.7109375" style="24" customWidth="1"/>
    <col min="12807" max="12807" width="29.7109375" style="24" customWidth="1"/>
    <col min="12808" max="12808" width="8.140625" style="24" customWidth="1"/>
    <col min="12809" max="12809" width="8.7109375" style="24" customWidth="1"/>
    <col min="12810" max="12810" width="9.7109375" style="24" customWidth="1"/>
    <col min="12811" max="12811" width="12.7109375" style="24" customWidth="1"/>
    <col min="12812" max="13058" width="9.140625" style="24"/>
    <col min="13059" max="13059" width="9.5703125" style="24" customWidth="1"/>
    <col min="13060" max="13060" width="7.42578125" style="24" customWidth="1"/>
    <col min="13061" max="13062" width="3.7109375" style="24" customWidth="1"/>
    <col min="13063" max="13063" width="29.7109375" style="24" customWidth="1"/>
    <col min="13064" max="13064" width="8.140625" style="24" customWidth="1"/>
    <col min="13065" max="13065" width="8.7109375" style="24" customWidth="1"/>
    <col min="13066" max="13066" width="9.7109375" style="24" customWidth="1"/>
    <col min="13067" max="13067" width="12.7109375" style="24" customWidth="1"/>
    <col min="13068" max="13314" width="9.140625" style="24"/>
    <col min="13315" max="13315" width="9.5703125" style="24" customWidth="1"/>
    <col min="13316" max="13316" width="7.42578125" style="24" customWidth="1"/>
    <col min="13317" max="13318" width="3.7109375" style="24" customWidth="1"/>
    <col min="13319" max="13319" width="29.7109375" style="24" customWidth="1"/>
    <col min="13320" max="13320" width="8.140625" style="24" customWidth="1"/>
    <col min="13321" max="13321" width="8.7109375" style="24" customWidth="1"/>
    <col min="13322" max="13322" width="9.7109375" style="24" customWidth="1"/>
    <col min="13323" max="13323" width="12.7109375" style="24" customWidth="1"/>
    <col min="13324" max="13570" width="9.140625" style="24"/>
    <col min="13571" max="13571" width="9.5703125" style="24" customWidth="1"/>
    <col min="13572" max="13572" width="7.42578125" style="24" customWidth="1"/>
    <col min="13573" max="13574" width="3.7109375" style="24" customWidth="1"/>
    <col min="13575" max="13575" width="29.7109375" style="24" customWidth="1"/>
    <col min="13576" max="13576" width="8.140625" style="24" customWidth="1"/>
    <col min="13577" max="13577" width="8.7109375" style="24" customWidth="1"/>
    <col min="13578" max="13578" width="9.7109375" style="24" customWidth="1"/>
    <col min="13579" max="13579" width="12.7109375" style="24" customWidth="1"/>
    <col min="13580" max="13826" width="9.140625" style="24"/>
    <col min="13827" max="13827" width="9.5703125" style="24" customWidth="1"/>
    <col min="13828" max="13828" width="7.42578125" style="24" customWidth="1"/>
    <col min="13829" max="13830" width="3.7109375" style="24" customWidth="1"/>
    <col min="13831" max="13831" width="29.7109375" style="24" customWidth="1"/>
    <col min="13832" max="13832" width="8.140625" style="24" customWidth="1"/>
    <col min="13833" max="13833" width="8.7109375" style="24" customWidth="1"/>
    <col min="13834" max="13834" width="9.7109375" style="24" customWidth="1"/>
    <col min="13835" max="13835" width="12.7109375" style="24" customWidth="1"/>
    <col min="13836" max="14082" width="9.140625" style="24"/>
    <col min="14083" max="14083" width="9.5703125" style="24" customWidth="1"/>
    <col min="14084" max="14084" width="7.42578125" style="24" customWidth="1"/>
    <col min="14085" max="14086" width="3.7109375" style="24" customWidth="1"/>
    <col min="14087" max="14087" width="29.7109375" style="24" customWidth="1"/>
    <col min="14088" max="14088" width="8.140625" style="24" customWidth="1"/>
    <col min="14089" max="14089" width="8.7109375" style="24" customWidth="1"/>
    <col min="14090" max="14090" width="9.7109375" style="24" customWidth="1"/>
    <col min="14091" max="14091" width="12.7109375" style="24" customWidth="1"/>
    <col min="14092" max="14338" width="9.140625" style="24"/>
    <col min="14339" max="14339" width="9.5703125" style="24" customWidth="1"/>
    <col min="14340" max="14340" width="7.42578125" style="24" customWidth="1"/>
    <col min="14341" max="14342" width="3.7109375" style="24" customWidth="1"/>
    <col min="14343" max="14343" width="29.7109375" style="24" customWidth="1"/>
    <col min="14344" max="14344" width="8.140625" style="24" customWidth="1"/>
    <col min="14345" max="14345" width="8.7109375" style="24" customWidth="1"/>
    <col min="14346" max="14346" width="9.7109375" style="24" customWidth="1"/>
    <col min="14347" max="14347" width="12.7109375" style="24" customWidth="1"/>
    <col min="14348" max="14594" width="9.140625" style="24"/>
    <col min="14595" max="14595" width="9.5703125" style="24" customWidth="1"/>
    <col min="14596" max="14596" width="7.42578125" style="24" customWidth="1"/>
    <col min="14597" max="14598" width="3.7109375" style="24" customWidth="1"/>
    <col min="14599" max="14599" width="29.7109375" style="24" customWidth="1"/>
    <col min="14600" max="14600" width="8.140625" style="24" customWidth="1"/>
    <col min="14601" max="14601" width="8.7109375" style="24" customWidth="1"/>
    <col min="14602" max="14602" width="9.7109375" style="24" customWidth="1"/>
    <col min="14603" max="14603" width="12.7109375" style="24" customWidth="1"/>
    <col min="14604" max="14850" width="9.140625" style="24"/>
    <col min="14851" max="14851" width="9.5703125" style="24" customWidth="1"/>
    <col min="14852" max="14852" width="7.42578125" style="24" customWidth="1"/>
    <col min="14853" max="14854" width="3.7109375" style="24" customWidth="1"/>
    <col min="14855" max="14855" width="29.7109375" style="24" customWidth="1"/>
    <col min="14856" max="14856" width="8.140625" style="24" customWidth="1"/>
    <col min="14857" max="14857" width="8.7109375" style="24" customWidth="1"/>
    <col min="14858" max="14858" width="9.7109375" style="24" customWidth="1"/>
    <col min="14859" max="14859" width="12.7109375" style="24" customWidth="1"/>
    <col min="14860" max="15106" width="9.140625" style="24"/>
    <col min="15107" max="15107" width="9.5703125" style="24" customWidth="1"/>
    <col min="15108" max="15108" width="7.42578125" style="24" customWidth="1"/>
    <col min="15109" max="15110" width="3.7109375" style="24" customWidth="1"/>
    <col min="15111" max="15111" width="29.7109375" style="24" customWidth="1"/>
    <col min="15112" max="15112" width="8.140625" style="24" customWidth="1"/>
    <col min="15113" max="15113" width="8.7109375" style="24" customWidth="1"/>
    <col min="15114" max="15114" width="9.7109375" style="24" customWidth="1"/>
    <col min="15115" max="15115" width="12.7109375" style="24" customWidth="1"/>
    <col min="15116" max="15362" width="9.140625" style="24"/>
    <col min="15363" max="15363" width="9.5703125" style="24" customWidth="1"/>
    <col min="15364" max="15364" width="7.42578125" style="24" customWidth="1"/>
    <col min="15365" max="15366" width="3.7109375" style="24" customWidth="1"/>
    <col min="15367" max="15367" width="29.7109375" style="24" customWidth="1"/>
    <col min="15368" max="15368" width="8.140625" style="24" customWidth="1"/>
    <col min="15369" max="15369" width="8.7109375" style="24" customWidth="1"/>
    <col min="15370" max="15370" width="9.7109375" style="24" customWidth="1"/>
    <col min="15371" max="15371" width="12.7109375" style="24" customWidth="1"/>
    <col min="15372" max="15618" width="9.140625" style="24"/>
    <col min="15619" max="15619" width="9.5703125" style="24" customWidth="1"/>
    <col min="15620" max="15620" width="7.42578125" style="24" customWidth="1"/>
    <col min="15621" max="15622" width="3.7109375" style="24" customWidth="1"/>
    <col min="15623" max="15623" width="29.7109375" style="24" customWidth="1"/>
    <col min="15624" max="15624" width="8.140625" style="24" customWidth="1"/>
    <col min="15625" max="15625" width="8.7109375" style="24" customWidth="1"/>
    <col min="15626" max="15626" width="9.7109375" style="24" customWidth="1"/>
    <col min="15627" max="15627" width="12.7109375" style="24" customWidth="1"/>
    <col min="15628" max="15874" width="9.140625" style="24"/>
    <col min="15875" max="15875" width="9.5703125" style="24" customWidth="1"/>
    <col min="15876" max="15876" width="7.42578125" style="24" customWidth="1"/>
    <col min="15877" max="15878" width="3.7109375" style="24" customWidth="1"/>
    <col min="15879" max="15879" width="29.7109375" style="24" customWidth="1"/>
    <col min="15880" max="15880" width="8.140625" style="24" customWidth="1"/>
    <col min="15881" max="15881" width="8.7109375" style="24" customWidth="1"/>
    <col min="15882" max="15882" width="9.7109375" style="24" customWidth="1"/>
    <col min="15883" max="15883" width="12.7109375" style="24" customWidth="1"/>
    <col min="15884" max="16130" width="9.140625" style="24"/>
    <col min="16131" max="16131" width="9.5703125" style="24" customWidth="1"/>
    <col min="16132" max="16132" width="7.42578125" style="24" customWidth="1"/>
    <col min="16133" max="16134" width="3.7109375" style="24" customWidth="1"/>
    <col min="16135" max="16135" width="29.7109375" style="24" customWidth="1"/>
    <col min="16136" max="16136" width="8.140625" style="24" customWidth="1"/>
    <col min="16137" max="16137" width="8.7109375" style="24" customWidth="1"/>
    <col min="16138" max="16138" width="9.7109375" style="24" customWidth="1"/>
    <col min="16139" max="16139" width="12.7109375" style="24" customWidth="1"/>
    <col min="16140" max="16384" width="9.140625" style="24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77">
        <v>10</v>
      </c>
      <c r="J2" s="139">
        <v>10</v>
      </c>
      <c r="K2" s="43">
        <v>12</v>
      </c>
    </row>
    <row r="3" spans="1:14" ht="12.75" customHeight="1" x14ac:dyDescent="0.2">
      <c r="C3" s="44"/>
      <c r="E3" s="44"/>
      <c r="F3" s="44"/>
      <c r="G3" s="44"/>
      <c r="I3" s="178"/>
      <c r="J3" s="44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333</v>
      </c>
      <c r="D5" s="213"/>
      <c r="E5" s="213"/>
      <c r="F5" s="213"/>
      <c r="G5" s="213"/>
      <c r="I5" s="180"/>
      <c r="J5" s="50"/>
      <c r="K5" s="51" t="s">
        <v>171</v>
      </c>
      <c r="N5" s="24"/>
    </row>
    <row r="6" spans="1:14" ht="12.75" customHeight="1" x14ac:dyDescent="0.2">
      <c r="B6" s="1">
        <f t="shared" ref="B6:B64" si="0">B5+1</f>
        <v>3</v>
      </c>
      <c r="I6" s="180"/>
      <c r="J6" s="50"/>
      <c r="K6" s="52"/>
      <c r="N6" s="24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181"/>
      <c r="J7" s="57"/>
      <c r="K7" s="58"/>
      <c r="N7" s="24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182" t="s">
        <v>5</v>
      </c>
      <c r="J8" s="61" t="s">
        <v>6</v>
      </c>
      <c r="K8" s="62" t="s">
        <v>7</v>
      </c>
      <c r="N8" s="24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183"/>
      <c r="J9" s="67"/>
      <c r="K9" s="68"/>
      <c r="N9" s="24"/>
    </row>
    <row r="10" spans="1:14" ht="12.75" customHeight="1" x14ac:dyDescent="0.2">
      <c r="B10" s="1">
        <f t="shared" si="0"/>
        <v>7</v>
      </c>
      <c r="C10" s="21"/>
      <c r="D10" s="22" t="str">
        <f t="shared" ref="D10:D61" si="1">IF(A10="","",RIGHT($K$5,1)&amp;"."&amp;IF(LEN(A10)=1,"0"&amp;A10,A10))</f>
        <v/>
      </c>
      <c r="H10" s="25"/>
      <c r="I10" s="160"/>
      <c r="J10" s="27"/>
      <c r="K10" s="28" t="str">
        <f t="shared" ref="K10:K21" si="2">IF(AND(H10&lt;&gt;"",I10=""),"Rate Only",IF(J10="","",I10*J10))</f>
        <v/>
      </c>
      <c r="N10" s="24"/>
    </row>
    <row r="11" spans="1:14" ht="12.75" customHeight="1" x14ac:dyDescent="0.2">
      <c r="B11" s="1">
        <f t="shared" si="0"/>
        <v>8</v>
      </c>
      <c r="C11" s="140" t="s">
        <v>16</v>
      </c>
      <c r="D11" s="22" t="str">
        <f t="shared" si="1"/>
        <v/>
      </c>
      <c r="E11" s="3" t="s">
        <v>87</v>
      </c>
      <c r="F11" s="3"/>
      <c r="G11" s="141"/>
      <c r="H11" s="142"/>
      <c r="I11" s="154"/>
      <c r="J11" s="27"/>
      <c r="K11" s="28" t="str">
        <f t="shared" si="2"/>
        <v/>
      </c>
      <c r="N11" s="24"/>
    </row>
    <row r="12" spans="1:14" ht="12.75" customHeight="1" x14ac:dyDescent="0.2">
      <c r="B12" s="1">
        <f t="shared" si="0"/>
        <v>9</v>
      </c>
      <c r="C12" s="140" t="s">
        <v>83</v>
      </c>
      <c r="D12" s="22" t="str">
        <f t="shared" si="1"/>
        <v/>
      </c>
      <c r="E12" s="141"/>
      <c r="F12" s="141"/>
      <c r="G12" s="141"/>
      <c r="H12" s="142"/>
      <c r="I12" s="154"/>
      <c r="J12" s="27"/>
      <c r="K12" s="28" t="str">
        <f t="shared" si="2"/>
        <v/>
      </c>
      <c r="N12" s="24"/>
    </row>
    <row r="13" spans="1:14" ht="12.75" customHeight="1" x14ac:dyDescent="0.2">
      <c r="B13" s="1">
        <f t="shared" si="0"/>
        <v>10</v>
      </c>
      <c r="C13" s="140"/>
      <c r="D13" s="22" t="str">
        <f t="shared" si="1"/>
        <v/>
      </c>
      <c r="E13" s="141"/>
      <c r="F13" s="141"/>
      <c r="G13" s="141"/>
      <c r="H13" s="142"/>
      <c r="I13" s="154"/>
      <c r="J13" s="27"/>
      <c r="K13" s="28" t="str">
        <f t="shared" si="2"/>
        <v/>
      </c>
      <c r="N13" s="24"/>
    </row>
    <row r="14" spans="1:14" ht="12.75" customHeight="1" x14ac:dyDescent="0.2">
      <c r="A14" s="15">
        <v>1</v>
      </c>
      <c r="B14" s="1">
        <f t="shared" si="0"/>
        <v>11</v>
      </c>
      <c r="C14" s="140" t="s">
        <v>84</v>
      </c>
      <c r="D14" s="22" t="str">
        <f t="shared" si="1"/>
        <v>C.01</v>
      </c>
      <c r="E14" s="143" t="s">
        <v>88</v>
      </c>
      <c r="F14" s="141"/>
      <c r="G14" s="141"/>
      <c r="H14" s="142"/>
      <c r="I14" s="154"/>
      <c r="J14" s="27"/>
      <c r="K14" s="28" t="str">
        <f t="shared" si="2"/>
        <v/>
      </c>
      <c r="N14" s="24"/>
    </row>
    <row r="15" spans="1:14" ht="12.75" customHeight="1" x14ac:dyDescent="0.2">
      <c r="B15" s="1">
        <f t="shared" si="0"/>
        <v>12</v>
      </c>
      <c r="C15" s="140"/>
      <c r="D15" s="22" t="str">
        <f t="shared" si="1"/>
        <v/>
      </c>
      <c r="E15" s="141"/>
      <c r="F15" s="141"/>
      <c r="G15" s="141"/>
      <c r="H15" s="142"/>
      <c r="I15" s="154"/>
      <c r="J15" s="27"/>
      <c r="K15" s="28" t="str">
        <f t="shared" si="2"/>
        <v/>
      </c>
      <c r="N15" s="24"/>
    </row>
    <row r="16" spans="1:14" ht="12.75" customHeight="1" x14ac:dyDescent="0.2">
      <c r="B16" s="1">
        <f t="shared" si="0"/>
        <v>13</v>
      </c>
      <c r="C16" s="140"/>
      <c r="D16" s="22" t="str">
        <f t="shared" si="1"/>
        <v/>
      </c>
      <c r="E16" s="144" t="s">
        <v>22</v>
      </c>
      <c r="F16" s="141" t="s">
        <v>362</v>
      </c>
      <c r="G16" s="141"/>
      <c r="H16" s="130" t="s">
        <v>180</v>
      </c>
      <c r="I16" s="154">
        <f>30*18</f>
        <v>540</v>
      </c>
      <c r="J16" s="27"/>
      <c r="K16" s="28" t="str">
        <f t="shared" si="2"/>
        <v/>
      </c>
      <c r="N16" s="24"/>
    </row>
    <row r="17" spans="1:15" ht="12.75" customHeight="1" x14ac:dyDescent="0.2">
      <c r="B17" s="1">
        <f t="shared" si="0"/>
        <v>14</v>
      </c>
      <c r="C17" s="140"/>
      <c r="D17" s="22" t="str">
        <f t="shared" si="1"/>
        <v/>
      </c>
      <c r="E17" s="141"/>
      <c r="F17" s="141"/>
      <c r="G17" s="141"/>
      <c r="H17" s="142"/>
      <c r="I17" s="154"/>
      <c r="J17" s="27"/>
      <c r="K17" s="28" t="str">
        <f t="shared" si="2"/>
        <v/>
      </c>
      <c r="N17" s="24"/>
    </row>
    <row r="18" spans="1:15" ht="12.75" customHeight="1" x14ac:dyDescent="0.2">
      <c r="B18" s="1">
        <f t="shared" si="0"/>
        <v>15</v>
      </c>
      <c r="C18" s="140" t="s">
        <v>16</v>
      </c>
      <c r="D18" s="22" t="str">
        <f t="shared" si="1"/>
        <v/>
      </c>
      <c r="E18" s="3" t="s">
        <v>199</v>
      </c>
      <c r="F18" s="141"/>
      <c r="G18" s="141"/>
      <c r="H18" s="142"/>
      <c r="I18" s="154"/>
      <c r="J18" s="70"/>
      <c r="K18" s="28" t="str">
        <f t="shared" si="2"/>
        <v/>
      </c>
      <c r="N18" s="24"/>
    </row>
    <row r="19" spans="1:15" ht="12.75" customHeight="1" x14ac:dyDescent="0.2">
      <c r="A19" s="18"/>
      <c r="B19" s="1">
        <f t="shared" si="0"/>
        <v>16</v>
      </c>
      <c r="C19" s="140" t="s">
        <v>85</v>
      </c>
      <c r="D19" s="22" t="str">
        <f t="shared" si="1"/>
        <v/>
      </c>
      <c r="E19" s="141"/>
      <c r="F19" s="141"/>
      <c r="G19" s="141"/>
      <c r="H19" s="142"/>
      <c r="I19" s="154"/>
      <c r="J19" s="70"/>
      <c r="K19" s="28" t="str">
        <f t="shared" si="2"/>
        <v/>
      </c>
      <c r="N19" s="24"/>
    </row>
    <row r="20" spans="1:15" ht="12.75" customHeight="1" x14ac:dyDescent="0.2">
      <c r="B20" s="1">
        <f t="shared" si="0"/>
        <v>17</v>
      </c>
      <c r="C20" s="140"/>
      <c r="D20" s="22" t="str">
        <f t="shared" si="1"/>
        <v/>
      </c>
      <c r="E20" s="145" t="s">
        <v>200</v>
      </c>
      <c r="F20" s="141"/>
      <c r="G20" s="141"/>
      <c r="H20" s="142"/>
      <c r="I20" s="154"/>
      <c r="J20" s="27"/>
      <c r="K20" s="28" t="str">
        <f t="shared" si="2"/>
        <v/>
      </c>
      <c r="N20" s="24"/>
    </row>
    <row r="21" spans="1:15" ht="12.75" customHeight="1" x14ac:dyDescent="0.2">
      <c r="B21" s="1">
        <f t="shared" si="0"/>
        <v>18</v>
      </c>
      <c r="C21" s="140"/>
      <c r="D21" s="22" t="str">
        <f t="shared" si="1"/>
        <v/>
      </c>
      <c r="E21" s="141"/>
      <c r="F21" s="141"/>
      <c r="G21" s="141"/>
      <c r="H21" s="142"/>
      <c r="I21" s="154"/>
      <c r="J21" s="27"/>
      <c r="K21" s="28" t="str">
        <f t="shared" si="2"/>
        <v/>
      </c>
      <c r="N21" s="24"/>
    </row>
    <row r="22" spans="1:15" ht="12.75" customHeight="1" x14ac:dyDescent="0.2">
      <c r="A22" s="15">
        <v>2</v>
      </c>
      <c r="B22" s="1">
        <f t="shared" si="0"/>
        <v>19</v>
      </c>
      <c r="C22" s="140" t="s">
        <v>86</v>
      </c>
      <c r="D22" s="22" t="str">
        <f t="shared" si="1"/>
        <v>C.02</v>
      </c>
      <c r="E22" s="143" t="s">
        <v>91</v>
      </c>
      <c r="F22" s="141"/>
      <c r="G22" s="141"/>
      <c r="H22" s="142"/>
      <c r="I22" s="154"/>
      <c r="J22" s="27"/>
      <c r="K22" s="28" t="str">
        <f>IF(AND(H22&lt;&gt;"",I22=""),"Rate Only",IF(J22="","",I22*J22))</f>
        <v/>
      </c>
      <c r="N22" s="24"/>
    </row>
    <row r="23" spans="1:15" ht="12.75" customHeight="1" x14ac:dyDescent="0.2">
      <c r="B23" s="1">
        <f t="shared" si="0"/>
        <v>20</v>
      </c>
      <c r="C23" s="140" t="s">
        <v>28</v>
      </c>
      <c r="D23" s="22" t="str">
        <f t="shared" si="1"/>
        <v/>
      </c>
      <c r="E23" s="143" t="s">
        <v>92</v>
      </c>
      <c r="F23" s="141"/>
      <c r="G23" s="141"/>
      <c r="H23" s="142"/>
      <c r="I23" s="154"/>
      <c r="J23" s="27"/>
      <c r="K23" s="28" t="str">
        <f t="shared" ref="K23:K49" si="3">IF(AND(H23&lt;&gt;"",I23=""),"Rate Only",IF(J23="","",I23*J23))</f>
        <v/>
      </c>
      <c r="N23" s="24"/>
    </row>
    <row r="24" spans="1:15" ht="12.75" customHeight="1" x14ac:dyDescent="0.2">
      <c r="B24" s="1">
        <f t="shared" si="0"/>
        <v>21</v>
      </c>
      <c r="C24" s="140"/>
      <c r="D24" s="22" t="str">
        <f t="shared" si="1"/>
        <v/>
      </c>
      <c r="E24" s="143" t="s">
        <v>93</v>
      </c>
      <c r="F24" s="141"/>
      <c r="G24" s="141"/>
      <c r="H24" s="142"/>
      <c r="I24" s="154"/>
      <c r="J24" s="27"/>
      <c r="K24" s="28" t="str">
        <f t="shared" si="3"/>
        <v/>
      </c>
      <c r="N24" s="24"/>
    </row>
    <row r="25" spans="1:15" ht="12.75" customHeight="1" x14ac:dyDescent="0.2">
      <c r="B25" s="1">
        <f t="shared" si="0"/>
        <v>22</v>
      </c>
      <c r="C25" s="140"/>
      <c r="D25" s="22" t="str">
        <f t="shared" si="1"/>
        <v/>
      </c>
      <c r="E25" s="141"/>
      <c r="F25" s="141"/>
      <c r="G25" s="141"/>
      <c r="H25" s="142"/>
      <c r="I25" s="154"/>
      <c r="J25" s="27"/>
      <c r="K25" s="28" t="str">
        <f t="shared" si="3"/>
        <v/>
      </c>
      <c r="N25" s="24"/>
    </row>
    <row r="26" spans="1:15" ht="12.75" customHeight="1" x14ac:dyDescent="0.2">
      <c r="B26" s="1">
        <f t="shared" si="0"/>
        <v>23</v>
      </c>
      <c r="C26" s="140"/>
      <c r="D26" s="22" t="str">
        <f t="shared" si="1"/>
        <v/>
      </c>
      <c r="E26" s="141" t="s">
        <v>22</v>
      </c>
      <c r="F26" s="141" t="s">
        <v>94</v>
      </c>
      <c r="G26" s="141"/>
      <c r="H26" s="142"/>
      <c r="I26" s="154"/>
      <c r="J26" s="27"/>
      <c r="K26" s="28" t="str">
        <f t="shared" si="3"/>
        <v/>
      </c>
      <c r="N26" s="24"/>
    </row>
    <row r="27" spans="1:15" ht="12.75" customHeight="1" x14ac:dyDescent="0.2">
      <c r="B27" s="1">
        <f t="shared" si="0"/>
        <v>24</v>
      </c>
      <c r="C27" s="140"/>
      <c r="D27" s="22" t="str">
        <f t="shared" si="1"/>
        <v/>
      </c>
      <c r="E27" s="141"/>
      <c r="F27" s="141"/>
      <c r="G27" s="141"/>
      <c r="H27" s="142"/>
      <c r="I27" s="154"/>
      <c r="J27" s="27"/>
      <c r="K27" s="28" t="str">
        <f t="shared" si="3"/>
        <v/>
      </c>
      <c r="N27" s="24"/>
    </row>
    <row r="28" spans="1:15" ht="12.75" customHeight="1" x14ac:dyDescent="0.2">
      <c r="B28" s="1">
        <f t="shared" si="0"/>
        <v>25</v>
      </c>
      <c r="C28" s="140"/>
      <c r="D28" s="22" t="str">
        <f t="shared" si="1"/>
        <v/>
      </c>
      <c r="E28" s="141"/>
      <c r="F28" s="141" t="s">
        <v>22</v>
      </c>
      <c r="G28" s="141" t="s">
        <v>95</v>
      </c>
      <c r="H28" s="142" t="s">
        <v>89</v>
      </c>
      <c r="I28" s="154">
        <v>100</v>
      </c>
      <c r="J28" s="27"/>
      <c r="K28" s="28" t="str">
        <f t="shared" si="3"/>
        <v/>
      </c>
      <c r="M28" s="9"/>
      <c r="N28" s="4"/>
      <c r="O28" s="4"/>
    </row>
    <row r="29" spans="1:15" ht="12.75" customHeight="1" x14ac:dyDescent="0.2">
      <c r="B29" s="1">
        <f t="shared" si="0"/>
        <v>26</v>
      </c>
      <c r="C29" s="140"/>
      <c r="D29" s="22" t="str">
        <f t="shared" si="1"/>
        <v/>
      </c>
      <c r="E29" s="141"/>
      <c r="F29" s="141"/>
      <c r="G29" s="141"/>
      <c r="H29" s="142"/>
      <c r="I29" s="154"/>
      <c r="J29" s="27"/>
      <c r="K29" s="28" t="str">
        <f t="shared" si="3"/>
        <v/>
      </c>
      <c r="M29" s="4"/>
      <c r="N29" s="4"/>
      <c r="O29" s="4"/>
    </row>
    <row r="30" spans="1:15" ht="12.75" customHeight="1" x14ac:dyDescent="0.2">
      <c r="B30" s="1">
        <f t="shared" si="0"/>
        <v>27</v>
      </c>
      <c r="C30" s="140"/>
      <c r="D30" s="22" t="str">
        <f t="shared" si="1"/>
        <v/>
      </c>
      <c r="E30" s="141"/>
      <c r="F30" s="141" t="s">
        <v>26</v>
      </c>
      <c r="G30" s="141" t="s">
        <v>201</v>
      </c>
      <c r="H30" s="142" t="s">
        <v>89</v>
      </c>
      <c r="I30" s="154">
        <v>650</v>
      </c>
      <c r="J30" s="27"/>
      <c r="K30" s="28" t="str">
        <f t="shared" si="3"/>
        <v/>
      </c>
      <c r="M30" s="4"/>
      <c r="N30" s="4"/>
      <c r="O30" s="4"/>
    </row>
    <row r="31" spans="1:15" ht="12.75" customHeight="1" x14ac:dyDescent="0.2">
      <c r="B31" s="1">
        <f t="shared" si="0"/>
        <v>28</v>
      </c>
      <c r="C31" s="140"/>
      <c r="D31" s="22" t="str">
        <f t="shared" si="1"/>
        <v/>
      </c>
      <c r="E31" s="141"/>
      <c r="F31" s="141"/>
      <c r="G31" s="141"/>
      <c r="H31" s="142"/>
      <c r="I31" s="154"/>
      <c r="J31" s="27"/>
      <c r="K31" s="28" t="str">
        <f t="shared" si="3"/>
        <v/>
      </c>
      <c r="M31" s="4"/>
      <c r="N31" s="4"/>
      <c r="O31" s="4"/>
    </row>
    <row r="32" spans="1:15" ht="12.75" customHeight="1" x14ac:dyDescent="0.2">
      <c r="B32" s="1">
        <f t="shared" si="0"/>
        <v>29</v>
      </c>
      <c r="C32" s="140"/>
      <c r="D32" s="22" t="str">
        <f t="shared" si="1"/>
        <v/>
      </c>
      <c r="E32" s="141"/>
      <c r="F32" s="144" t="s">
        <v>37</v>
      </c>
      <c r="G32" s="141" t="s">
        <v>202</v>
      </c>
      <c r="H32" s="142" t="s">
        <v>89</v>
      </c>
      <c r="I32" s="154"/>
      <c r="J32" s="27"/>
      <c r="K32" s="28" t="str">
        <f t="shared" si="3"/>
        <v>Rate Only</v>
      </c>
      <c r="M32" s="4"/>
      <c r="N32" s="4"/>
      <c r="O32" s="4"/>
    </row>
    <row r="33" spans="1:15" ht="12.75" customHeight="1" x14ac:dyDescent="0.2">
      <c r="B33" s="1">
        <f t="shared" si="0"/>
        <v>30</v>
      </c>
      <c r="C33" s="140"/>
      <c r="D33" s="22" t="str">
        <f t="shared" si="1"/>
        <v/>
      </c>
      <c r="E33" s="141"/>
      <c r="F33" s="141"/>
      <c r="G33" s="141"/>
      <c r="H33" s="142"/>
      <c r="I33" s="154"/>
      <c r="J33" s="27"/>
      <c r="K33" s="28"/>
      <c r="M33" s="4"/>
      <c r="N33" s="4"/>
      <c r="O33" s="4"/>
    </row>
    <row r="34" spans="1:15" ht="12.75" customHeight="1" x14ac:dyDescent="0.2">
      <c r="A34" s="15">
        <v>3</v>
      </c>
      <c r="B34" s="1">
        <f t="shared" si="0"/>
        <v>31</v>
      </c>
      <c r="C34" s="140"/>
      <c r="D34" s="22" t="str">
        <f t="shared" si="1"/>
        <v>C.03</v>
      </c>
      <c r="E34" s="143" t="s">
        <v>230</v>
      </c>
      <c r="F34" s="141"/>
      <c r="G34" s="141"/>
      <c r="H34" s="142"/>
      <c r="I34" s="154"/>
      <c r="J34" s="27"/>
      <c r="K34" s="28"/>
      <c r="M34" s="4"/>
      <c r="N34" s="4"/>
      <c r="O34" s="4"/>
    </row>
    <row r="35" spans="1:15" ht="12.75" customHeight="1" x14ac:dyDescent="0.2">
      <c r="B35" s="1">
        <f t="shared" si="0"/>
        <v>32</v>
      </c>
      <c r="C35" s="140"/>
      <c r="D35" s="22" t="str">
        <f t="shared" si="1"/>
        <v/>
      </c>
      <c r="E35" s="141"/>
      <c r="F35" s="141"/>
      <c r="G35" s="141"/>
      <c r="H35" s="142"/>
      <c r="I35" s="154"/>
      <c r="J35" s="27"/>
      <c r="K35" s="28" t="str">
        <f t="shared" si="3"/>
        <v/>
      </c>
      <c r="N35" s="24"/>
    </row>
    <row r="36" spans="1:15" ht="12.75" customHeight="1" x14ac:dyDescent="0.2">
      <c r="B36" s="1">
        <f t="shared" si="0"/>
        <v>33</v>
      </c>
      <c r="C36" s="146"/>
      <c r="D36" s="22" t="str">
        <f t="shared" si="1"/>
        <v/>
      </c>
      <c r="E36" s="141" t="s">
        <v>22</v>
      </c>
      <c r="F36" s="141" t="s">
        <v>99</v>
      </c>
      <c r="G36" s="141"/>
      <c r="H36" s="142" t="s">
        <v>75</v>
      </c>
      <c r="I36" s="154">
        <f>I30*0.2</f>
        <v>130</v>
      </c>
      <c r="J36" s="27"/>
      <c r="K36" s="28" t="str">
        <f t="shared" si="3"/>
        <v/>
      </c>
      <c r="M36" s="4"/>
      <c r="N36" s="4"/>
      <c r="O36" s="4"/>
    </row>
    <row r="37" spans="1:15" ht="12.75" customHeight="1" x14ac:dyDescent="0.2">
      <c r="B37" s="1">
        <f t="shared" si="0"/>
        <v>34</v>
      </c>
      <c r="C37" s="140"/>
      <c r="D37" s="22" t="str">
        <f t="shared" si="1"/>
        <v/>
      </c>
      <c r="E37" s="141"/>
      <c r="F37" s="141"/>
      <c r="G37" s="141"/>
      <c r="H37" s="142"/>
      <c r="I37" s="154"/>
      <c r="J37" s="27"/>
      <c r="K37" s="28" t="str">
        <f t="shared" si="3"/>
        <v/>
      </c>
      <c r="M37" s="4"/>
      <c r="N37" s="4"/>
      <c r="O37" s="4"/>
    </row>
    <row r="38" spans="1:15" ht="12.75" customHeight="1" x14ac:dyDescent="0.2">
      <c r="B38" s="1">
        <f t="shared" si="0"/>
        <v>35</v>
      </c>
      <c r="C38" s="140"/>
      <c r="D38" s="22" t="str">
        <f t="shared" si="1"/>
        <v/>
      </c>
      <c r="E38" s="141" t="s">
        <v>26</v>
      </c>
      <c r="F38" s="141" t="s">
        <v>100</v>
      </c>
      <c r="G38" s="141"/>
      <c r="H38" s="142" t="s">
        <v>75</v>
      </c>
      <c r="I38" s="154">
        <f>I30*0.6</f>
        <v>390</v>
      </c>
      <c r="J38" s="27"/>
      <c r="K38" s="28" t="str">
        <f t="shared" si="3"/>
        <v/>
      </c>
      <c r="M38" s="4"/>
      <c r="N38" s="4"/>
      <c r="O38" s="4"/>
    </row>
    <row r="39" spans="1:15" ht="12.75" customHeight="1" x14ac:dyDescent="0.2">
      <c r="B39" s="1">
        <f t="shared" si="0"/>
        <v>36</v>
      </c>
      <c r="C39" s="140"/>
      <c r="D39" s="22" t="str">
        <f t="shared" si="1"/>
        <v/>
      </c>
      <c r="E39" s="141"/>
      <c r="F39" s="141"/>
      <c r="G39" s="141"/>
      <c r="H39" s="142"/>
      <c r="I39" s="154"/>
      <c r="J39" s="27"/>
      <c r="K39" s="28" t="str">
        <f t="shared" si="3"/>
        <v/>
      </c>
      <c r="M39" s="4"/>
      <c r="N39" s="4"/>
      <c r="O39" s="4"/>
    </row>
    <row r="40" spans="1:15" ht="12.75" customHeight="1" x14ac:dyDescent="0.2">
      <c r="B40" s="1">
        <f t="shared" si="0"/>
        <v>37</v>
      </c>
      <c r="C40" s="140"/>
      <c r="D40" s="22" t="str">
        <f t="shared" si="1"/>
        <v/>
      </c>
      <c r="E40" s="141" t="s">
        <v>37</v>
      </c>
      <c r="F40" s="141" t="s">
        <v>101</v>
      </c>
      <c r="G40" s="141"/>
      <c r="H40" s="142" t="s">
        <v>75</v>
      </c>
      <c r="I40" s="154">
        <v>10</v>
      </c>
      <c r="J40" s="27"/>
      <c r="K40" s="28" t="str">
        <f t="shared" si="3"/>
        <v/>
      </c>
      <c r="M40" s="4"/>
      <c r="N40" s="4"/>
      <c r="O40" s="4"/>
    </row>
    <row r="41" spans="1:15" ht="12.75" customHeight="1" x14ac:dyDescent="0.2">
      <c r="B41" s="1">
        <f t="shared" si="0"/>
        <v>38</v>
      </c>
      <c r="C41" s="140"/>
      <c r="D41" s="22" t="str">
        <f t="shared" si="1"/>
        <v/>
      </c>
      <c r="E41" s="141"/>
      <c r="F41" s="141" t="s">
        <v>102</v>
      </c>
      <c r="G41" s="141"/>
      <c r="H41" s="142"/>
      <c r="I41" s="154"/>
      <c r="J41" s="27"/>
      <c r="K41" s="28" t="str">
        <f t="shared" si="3"/>
        <v/>
      </c>
      <c r="M41" s="4"/>
      <c r="N41" s="4"/>
      <c r="O41" s="4"/>
    </row>
    <row r="42" spans="1:15" ht="12.75" customHeight="1" x14ac:dyDescent="0.2">
      <c r="B42" s="1">
        <f t="shared" si="0"/>
        <v>39</v>
      </c>
      <c r="C42" s="140"/>
      <c r="D42" s="22" t="str">
        <f t="shared" si="1"/>
        <v/>
      </c>
      <c r="E42" s="141"/>
      <c r="F42" s="141"/>
      <c r="G42" s="141"/>
      <c r="H42" s="142"/>
      <c r="I42" s="154"/>
      <c r="J42" s="27"/>
      <c r="K42" s="28" t="str">
        <f t="shared" si="3"/>
        <v/>
      </c>
      <c r="M42" s="4"/>
      <c r="N42" s="9"/>
      <c r="O42" s="4"/>
    </row>
    <row r="43" spans="1:15" ht="12.75" customHeight="1" x14ac:dyDescent="0.2">
      <c r="B43" s="1">
        <f t="shared" si="0"/>
        <v>40</v>
      </c>
      <c r="C43" s="140" t="s">
        <v>16</v>
      </c>
      <c r="D43" s="22" t="str">
        <f t="shared" si="1"/>
        <v/>
      </c>
      <c r="E43" s="107" t="s">
        <v>125</v>
      </c>
      <c r="F43" s="141"/>
      <c r="G43" s="141"/>
      <c r="H43" s="142"/>
      <c r="I43" s="154"/>
      <c r="J43" s="27"/>
      <c r="K43" s="28" t="str">
        <f t="shared" si="3"/>
        <v/>
      </c>
      <c r="M43" s="7"/>
      <c r="N43" s="4"/>
      <c r="O43" s="4"/>
    </row>
    <row r="44" spans="1:15" ht="12.75" customHeight="1" x14ac:dyDescent="0.2">
      <c r="B44" s="1">
        <f t="shared" si="0"/>
        <v>41</v>
      </c>
      <c r="C44" s="140" t="s">
        <v>126</v>
      </c>
      <c r="D44" s="22" t="str">
        <f t="shared" si="1"/>
        <v/>
      </c>
      <c r="E44" s="147"/>
      <c r="F44" s="141"/>
      <c r="G44" s="141"/>
      <c r="H44" s="142"/>
      <c r="I44" s="154"/>
      <c r="J44" s="27"/>
      <c r="K44" s="28" t="str">
        <f t="shared" si="3"/>
        <v/>
      </c>
      <c r="M44" s="7"/>
      <c r="N44" s="9"/>
      <c r="O44" s="4"/>
    </row>
    <row r="45" spans="1:15" ht="12.75" customHeight="1" x14ac:dyDescent="0.2">
      <c r="B45" s="1">
        <f t="shared" si="0"/>
        <v>42</v>
      </c>
      <c r="C45" s="146"/>
      <c r="D45" s="22" t="str">
        <f t="shared" si="1"/>
        <v/>
      </c>
      <c r="E45" s="148" t="s">
        <v>205</v>
      </c>
      <c r="F45" s="141"/>
      <c r="G45" s="141"/>
      <c r="H45" s="142"/>
      <c r="I45" s="154"/>
      <c r="J45" s="27"/>
      <c r="K45" s="28" t="str">
        <f t="shared" si="3"/>
        <v/>
      </c>
      <c r="M45" s="7"/>
      <c r="N45" s="9"/>
      <c r="O45" s="4"/>
    </row>
    <row r="46" spans="1:15" ht="12.75" customHeight="1" x14ac:dyDescent="0.2">
      <c r="B46" s="1">
        <f t="shared" si="0"/>
        <v>43</v>
      </c>
      <c r="C46" s="146"/>
      <c r="D46" s="22" t="str">
        <f t="shared" si="1"/>
        <v/>
      </c>
      <c r="E46" s="141"/>
      <c r="F46" s="141"/>
      <c r="G46" s="141"/>
      <c r="H46" s="142"/>
      <c r="I46" s="154"/>
      <c r="J46" s="27"/>
      <c r="K46" s="28" t="str">
        <f t="shared" si="3"/>
        <v/>
      </c>
      <c r="M46" s="9"/>
      <c r="N46" s="9"/>
      <c r="O46" s="4"/>
    </row>
    <row r="47" spans="1:15" ht="12.75" customHeight="1" x14ac:dyDescent="0.2">
      <c r="A47" s="15">
        <v>4</v>
      </c>
      <c r="B47" s="1">
        <f t="shared" si="0"/>
        <v>44</v>
      </c>
      <c r="C47" s="140" t="s">
        <v>84</v>
      </c>
      <c r="D47" s="22" t="str">
        <f t="shared" si="1"/>
        <v>C.04</v>
      </c>
      <c r="E47" s="149" t="s">
        <v>128</v>
      </c>
      <c r="F47" s="147"/>
      <c r="G47" s="147"/>
      <c r="H47" s="142"/>
      <c r="I47" s="154"/>
      <c r="J47" s="27"/>
      <c r="K47" s="28" t="str">
        <f t="shared" si="3"/>
        <v/>
      </c>
      <c r="M47" s="4"/>
      <c r="N47" s="4"/>
      <c r="O47" s="4"/>
    </row>
    <row r="48" spans="1:15" ht="12.75" customHeight="1" x14ac:dyDescent="0.2">
      <c r="B48" s="1">
        <f t="shared" si="0"/>
        <v>45</v>
      </c>
      <c r="C48" s="140"/>
      <c r="D48" s="22" t="str">
        <f t="shared" si="1"/>
        <v/>
      </c>
      <c r="E48" s="149" t="s">
        <v>173</v>
      </c>
      <c r="F48" s="147"/>
      <c r="G48" s="147"/>
      <c r="H48" s="142"/>
      <c r="I48" s="154"/>
      <c r="J48" s="27"/>
      <c r="K48" s="28" t="str">
        <f t="shared" si="3"/>
        <v/>
      </c>
      <c r="M48" s="4"/>
      <c r="N48" s="9"/>
      <c r="O48" s="4"/>
    </row>
    <row r="49" spans="1:15" ht="12.75" customHeight="1" x14ac:dyDescent="0.2">
      <c r="B49" s="1">
        <f t="shared" si="0"/>
        <v>46</v>
      </c>
      <c r="C49" s="140"/>
      <c r="D49" s="22" t="str">
        <f t="shared" si="1"/>
        <v/>
      </c>
      <c r="E49" s="147"/>
      <c r="F49" s="147"/>
      <c r="G49" s="147"/>
      <c r="H49" s="142"/>
      <c r="I49" s="154"/>
      <c r="J49" s="27"/>
      <c r="K49" s="28" t="str">
        <f t="shared" si="3"/>
        <v/>
      </c>
      <c r="M49" s="4"/>
      <c r="N49" s="9"/>
      <c r="O49" s="4"/>
    </row>
    <row r="50" spans="1:15" ht="12.75" customHeight="1" x14ac:dyDescent="0.2">
      <c r="B50" s="1">
        <f t="shared" si="0"/>
        <v>47</v>
      </c>
      <c r="C50" s="140"/>
      <c r="D50" s="22" t="str">
        <f t="shared" si="1"/>
        <v/>
      </c>
      <c r="E50" s="147" t="s">
        <v>22</v>
      </c>
      <c r="F50" s="147" t="s">
        <v>130</v>
      </c>
      <c r="G50" s="147"/>
      <c r="H50" s="142" t="s">
        <v>75</v>
      </c>
      <c r="I50" s="154">
        <f>(I30+I28)*0.6*0.3</f>
        <v>135</v>
      </c>
      <c r="J50" s="27"/>
      <c r="K50" s="28" t="str">
        <f>IF(AND(H50&lt;&gt;"",I50=""),"Rate Only",IF(J50="","",I50*J50))</f>
        <v/>
      </c>
      <c r="M50" s="9"/>
      <c r="N50" s="9"/>
      <c r="O50" s="4"/>
    </row>
    <row r="51" spans="1:15" ht="12.75" customHeight="1" x14ac:dyDescent="0.2">
      <c r="B51" s="1">
        <f t="shared" si="0"/>
        <v>48</v>
      </c>
      <c r="C51" s="140"/>
      <c r="D51" s="22" t="str">
        <f t="shared" si="1"/>
        <v/>
      </c>
      <c r="E51" s="147"/>
      <c r="F51" s="147"/>
      <c r="G51" s="147"/>
      <c r="H51" s="142"/>
      <c r="I51" s="154"/>
      <c r="J51" s="27"/>
      <c r="K51" s="28" t="str">
        <f t="shared" ref="K51:K61" si="4">IF(AND(H51&lt;&gt;"",I51=""),"Rate Only",IF(J51="","",I51*J51))</f>
        <v/>
      </c>
      <c r="M51" s="4"/>
      <c r="N51" s="4"/>
      <c r="O51" s="4"/>
    </row>
    <row r="52" spans="1:15" ht="12.75" customHeight="1" x14ac:dyDescent="0.2">
      <c r="B52" s="1">
        <f t="shared" si="0"/>
        <v>49</v>
      </c>
      <c r="C52" s="140"/>
      <c r="D52" s="22" t="str">
        <f t="shared" si="1"/>
        <v/>
      </c>
      <c r="E52" s="147" t="s">
        <v>26</v>
      </c>
      <c r="F52" s="147" t="s">
        <v>206</v>
      </c>
      <c r="G52" s="147"/>
      <c r="H52" s="142" t="s">
        <v>75</v>
      </c>
      <c r="I52" s="154"/>
      <c r="J52" s="27"/>
      <c r="K52" s="28" t="str">
        <f t="shared" si="4"/>
        <v>Rate Only</v>
      </c>
      <c r="M52" s="4"/>
      <c r="N52" s="9"/>
      <c r="O52" s="4"/>
    </row>
    <row r="53" spans="1:15" ht="12.75" customHeight="1" x14ac:dyDescent="0.2">
      <c r="B53" s="1">
        <f t="shared" si="0"/>
        <v>50</v>
      </c>
      <c r="C53" s="146"/>
      <c r="D53" s="22" t="str">
        <f t="shared" si="1"/>
        <v/>
      </c>
      <c r="E53" s="147"/>
      <c r="F53" s="147"/>
      <c r="G53" s="147"/>
      <c r="H53" s="142"/>
      <c r="I53" s="154"/>
      <c r="J53" s="27"/>
      <c r="K53" s="28" t="str">
        <f t="shared" si="4"/>
        <v/>
      </c>
      <c r="N53" s="24"/>
    </row>
    <row r="54" spans="1:15" ht="12.75" customHeight="1" x14ac:dyDescent="0.2">
      <c r="B54" s="1">
        <f t="shared" si="0"/>
        <v>51</v>
      </c>
      <c r="C54" s="146"/>
      <c r="D54" s="22" t="str">
        <f t="shared" si="1"/>
        <v/>
      </c>
      <c r="E54" s="141"/>
      <c r="F54" s="141"/>
      <c r="G54" s="141"/>
      <c r="H54" s="142"/>
      <c r="I54" s="154"/>
      <c r="J54" s="27"/>
      <c r="K54" s="28" t="str">
        <f t="shared" si="4"/>
        <v/>
      </c>
      <c r="N54" s="24"/>
    </row>
    <row r="55" spans="1:15" ht="12.75" customHeight="1" x14ac:dyDescent="0.2">
      <c r="A55" s="15">
        <v>5</v>
      </c>
      <c r="B55" s="1">
        <f t="shared" si="0"/>
        <v>52</v>
      </c>
      <c r="C55" s="140" t="s">
        <v>134</v>
      </c>
      <c r="D55" s="22" t="str">
        <f t="shared" si="1"/>
        <v>C.05</v>
      </c>
      <c r="E55" s="149" t="s">
        <v>135</v>
      </c>
      <c r="F55" s="147"/>
      <c r="G55" s="147"/>
      <c r="H55" s="142"/>
      <c r="I55" s="154"/>
      <c r="J55" s="27"/>
      <c r="K55" s="28" t="str">
        <f t="shared" si="4"/>
        <v/>
      </c>
      <c r="N55" s="24"/>
    </row>
    <row r="56" spans="1:15" ht="12.75" customHeight="1" x14ac:dyDescent="0.2">
      <c r="B56" s="1">
        <f t="shared" si="0"/>
        <v>53</v>
      </c>
      <c r="C56" s="146"/>
      <c r="D56" s="22" t="str">
        <f t="shared" si="1"/>
        <v/>
      </c>
      <c r="E56" s="141"/>
      <c r="F56" s="141"/>
      <c r="G56" s="141"/>
      <c r="H56" s="142"/>
      <c r="I56" s="154"/>
      <c r="J56" s="27"/>
      <c r="K56" s="28" t="str">
        <f t="shared" si="4"/>
        <v/>
      </c>
      <c r="N56" s="24"/>
    </row>
    <row r="57" spans="1:15" ht="12.75" customHeight="1" x14ac:dyDescent="0.2">
      <c r="B57" s="1">
        <f t="shared" si="0"/>
        <v>54</v>
      </c>
      <c r="C57" s="140"/>
      <c r="D57" s="22" t="str">
        <f t="shared" si="1"/>
        <v/>
      </c>
      <c r="E57" s="147" t="s">
        <v>37</v>
      </c>
      <c r="F57" s="147" t="s">
        <v>136</v>
      </c>
      <c r="G57" s="147"/>
      <c r="H57" s="142"/>
      <c r="I57" s="154"/>
      <c r="J57" s="27"/>
      <c r="K57" s="28" t="str">
        <f t="shared" si="4"/>
        <v/>
      </c>
      <c r="N57" s="24"/>
    </row>
    <row r="58" spans="1:15" ht="12.75" customHeight="1" x14ac:dyDescent="0.2">
      <c r="B58" s="1">
        <f t="shared" si="0"/>
        <v>55</v>
      </c>
      <c r="C58" s="140"/>
      <c r="D58" s="22" t="str">
        <f t="shared" si="1"/>
        <v/>
      </c>
      <c r="E58" s="147"/>
      <c r="F58" s="147"/>
      <c r="G58" s="147"/>
      <c r="H58" s="142"/>
      <c r="I58" s="154"/>
      <c r="J58" s="27"/>
      <c r="K58" s="28" t="str">
        <f t="shared" si="4"/>
        <v/>
      </c>
      <c r="N58" s="24"/>
    </row>
    <row r="59" spans="1:15" ht="12.75" customHeight="1" x14ac:dyDescent="0.2">
      <c r="B59" s="1">
        <f t="shared" si="0"/>
        <v>56</v>
      </c>
      <c r="C59" s="140"/>
      <c r="D59" s="22" t="str">
        <f t="shared" si="1"/>
        <v/>
      </c>
      <c r="E59" s="147"/>
      <c r="F59" s="147" t="s">
        <v>22</v>
      </c>
      <c r="G59" s="147" t="s">
        <v>130</v>
      </c>
      <c r="H59" s="142" t="s">
        <v>75</v>
      </c>
      <c r="I59" s="154"/>
      <c r="J59" s="27"/>
      <c r="K59" s="28" t="str">
        <f t="shared" si="4"/>
        <v>Rate Only</v>
      </c>
      <c r="N59" s="24"/>
    </row>
    <row r="60" spans="1:15" ht="12.75" customHeight="1" x14ac:dyDescent="0.2">
      <c r="B60" s="1">
        <f t="shared" si="0"/>
        <v>57</v>
      </c>
      <c r="C60" s="140"/>
      <c r="D60" s="22" t="str">
        <f t="shared" si="1"/>
        <v/>
      </c>
      <c r="E60" s="147"/>
      <c r="F60" s="147"/>
      <c r="G60" s="147"/>
      <c r="H60" s="142"/>
      <c r="I60" s="154"/>
      <c r="J60" s="27"/>
      <c r="K60" s="28" t="str">
        <f t="shared" si="4"/>
        <v/>
      </c>
      <c r="N60" s="24"/>
    </row>
    <row r="61" spans="1:15" ht="12.75" customHeight="1" x14ac:dyDescent="0.2">
      <c r="B61" s="1">
        <f t="shared" si="0"/>
        <v>58</v>
      </c>
      <c r="C61" s="146"/>
      <c r="D61" s="22" t="str">
        <f t="shared" si="1"/>
        <v/>
      </c>
      <c r="E61" s="147"/>
      <c r="F61" s="147" t="s">
        <v>26</v>
      </c>
      <c r="G61" s="147" t="s">
        <v>206</v>
      </c>
      <c r="H61" s="142" t="s">
        <v>75</v>
      </c>
      <c r="I61" s="154">
        <f>(I30+I28)*0.6*0.15</f>
        <v>67.5</v>
      </c>
      <c r="J61" s="27"/>
      <c r="K61" s="28" t="str">
        <f t="shared" si="4"/>
        <v/>
      </c>
      <c r="N61" s="24"/>
    </row>
    <row r="62" spans="1:15" ht="12.75" customHeight="1" x14ac:dyDescent="0.2">
      <c r="B62" s="1">
        <f t="shared" si="0"/>
        <v>59</v>
      </c>
      <c r="C62" s="76"/>
      <c r="D62" s="77"/>
      <c r="E62" s="78"/>
      <c r="F62" s="78"/>
      <c r="G62" s="78"/>
      <c r="H62" s="79"/>
      <c r="I62" s="184"/>
      <c r="J62" s="81"/>
      <c r="K62" s="82"/>
      <c r="N62" s="24"/>
    </row>
    <row r="63" spans="1:15" ht="12.75" customHeight="1" x14ac:dyDescent="0.2">
      <c r="B63" s="1">
        <f t="shared" si="0"/>
        <v>60</v>
      </c>
      <c r="C63" s="83" t="str">
        <f>$K$5</f>
        <v>Section C</v>
      </c>
      <c r="D63" s="84" t="s">
        <v>10</v>
      </c>
      <c r="I63" s="180"/>
      <c r="J63" s="50"/>
      <c r="K63" s="85" t="str">
        <f>IF(SUM(K7:K61)&lt;1,"",SUM(K7:K61))</f>
        <v/>
      </c>
      <c r="N63" s="24"/>
    </row>
    <row r="64" spans="1:15" ht="12.75" customHeight="1" x14ac:dyDescent="0.2">
      <c r="B64" s="1">
        <f t="shared" si="0"/>
        <v>61</v>
      </c>
      <c r="C64" s="86"/>
      <c r="D64" s="87"/>
      <c r="E64" s="88"/>
      <c r="F64" s="88"/>
      <c r="G64" s="88"/>
      <c r="H64" s="89"/>
      <c r="I64" s="185"/>
      <c r="J64" s="91"/>
      <c r="K64" s="92"/>
      <c r="N64" s="24"/>
    </row>
    <row r="65" spans="1:14" ht="12.75" customHeight="1" x14ac:dyDescent="0.2">
      <c r="B65" s="1">
        <v>1</v>
      </c>
      <c r="C65" s="53" t="s">
        <v>0</v>
      </c>
      <c r="D65" s="54"/>
      <c r="E65" s="55"/>
      <c r="F65" s="55"/>
      <c r="G65" s="55"/>
      <c r="H65" s="54"/>
      <c r="I65" s="181"/>
      <c r="J65" s="57"/>
      <c r="K65" s="58"/>
      <c r="N65" s="24"/>
    </row>
    <row r="66" spans="1:14" ht="12.75" customHeight="1" x14ac:dyDescent="0.2">
      <c r="B66" s="1">
        <f>B65+1</f>
        <v>2</v>
      </c>
      <c r="C66" s="59" t="s">
        <v>1</v>
      </c>
      <c r="D66" s="22" t="s">
        <v>2</v>
      </c>
      <c r="E66" s="23"/>
      <c r="F66" s="23"/>
      <c r="G66" s="23" t="s">
        <v>3</v>
      </c>
      <c r="H66" s="22" t="s">
        <v>4</v>
      </c>
      <c r="I66" s="186" t="s">
        <v>5</v>
      </c>
      <c r="J66" s="61" t="s">
        <v>6</v>
      </c>
      <c r="K66" s="62" t="s">
        <v>7</v>
      </c>
      <c r="N66" s="24"/>
    </row>
    <row r="67" spans="1:14" ht="12.75" customHeight="1" x14ac:dyDescent="0.2">
      <c r="B67" s="1">
        <f t="shared" ref="B67:B125" si="5">B66+1</f>
        <v>3</v>
      </c>
      <c r="C67" s="63" t="s">
        <v>8</v>
      </c>
      <c r="D67" s="64" t="s">
        <v>9</v>
      </c>
      <c r="E67" s="65"/>
      <c r="F67" s="65"/>
      <c r="G67" s="65"/>
      <c r="H67" s="64"/>
      <c r="I67" s="183"/>
      <c r="J67" s="67"/>
      <c r="K67" s="68"/>
      <c r="N67" s="24"/>
    </row>
    <row r="68" spans="1:14" ht="12.75" customHeight="1" x14ac:dyDescent="0.2">
      <c r="B68" s="1">
        <f t="shared" si="5"/>
        <v>4</v>
      </c>
      <c r="C68" s="21"/>
      <c r="D68" s="25"/>
      <c r="I68" s="180"/>
      <c r="J68" s="50"/>
      <c r="K68" s="28"/>
      <c r="N68" s="24"/>
    </row>
    <row r="69" spans="1:14" ht="12.75" customHeight="1" x14ac:dyDescent="0.2">
      <c r="B69" s="1">
        <f t="shared" si="5"/>
        <v>5</v>
      </c>
      <c r="C69" s="21"/>
      <c r="D69" s="25"/>
      <c r="E69" s="23" t="s">
        <v>11</v>
      </c>
      <c r="I69" s="180"/>
      <c r="J69" s="50"/>
      <c r="K69" s="85" t="str">
        <f>IF(K63="","",K63)</f>
        <v/>
      </c>
      <c r="N69" s="24"/>
    </row>
    <row r="70" spans="1:14" ht="12.75" customHeight="1" x14ac:dyDescent="0.2">
      <c r="B70" s="1">
        <f t="shared" si="5"/>
        <v>6</v>
      </c>
      <c r="C70" s="86"/>
      <c r="D70" s="94"/>
      <c r="E70" s="88"/>
      <c r="F70" s="88"/>
      <c r="G70" s="88"/>
      <c r="H70" s="89"/>
      <c r="I70" s="185"/>
      <c r="J70" s="91"/>
      <c r="K70" s="92"/>
      <c r="N70" s="24"/>
    </row>
    <row r="71" spans="1:14" ht="12.75" customHeight="1" x14ac:dyDescent="0.2">
      <c r="B71" s="1">
        <f t="shared" si="5"/>
        <v>7</v>
      </c>
      <c r="C71" s="21"/>
      <c r="D71" s="22" t="str">
        <f t="shared" ref="D71:D144" si="6">IF(A71="","",RIGHT($K$5,1)&amp;"."&amp;IF(LEN(A71)=1,"0"&amp;A71,A71))</f>
        <v/>
      </c>
      <c r="E71" s="23"/>
      <c r="H71" s="25"/>
      <c r="I71" s="160"/>
      <c r="J71" s="27"/>
      <c r="K71" s="28" t="str">
        <f t="shared" ref="K71:K103" si="7">IF(AND(H71&lt;&gt;"",I71=""),"Rate Only",IF(J71="","",I71*J71))</f>
        <v/>
      </c>
      <c r="N71" s="24"/>
    </row>
    <row r="72" spans="1:14" ht="12.75" customHeight="1" x14ac:dyDescent="0.2">
      <c r="B72" s="1">
        <f t="shared" si="5"/>
        <v>8</v>
      </c>
      <c r="C72" s="140" t="s">
        <v>16</v>
      </c>
      <c r="D72" s="22" t="str">
        <f t="shared" ref="D72:D78" si="8">IF(A72="","",RIGHT($K$5,1)&amp;"."&amp;IF(LEN(A72)=1,"0"&amp;A72,A72))</f>
        <v/>
      </c>
      <c r="E72" s="3" t="s">
        <v>175</v>
      </c>
      <c r="F72" s="147"/>
      <c r="G72" s="147"/>
      <c r="H72" s="142"/>
      <c r="I72" s="154"/>
      <c r="J72" s="27"/>
      <c r="K72" s="28" t="str">
        <f t="shared" si="7"/>
        <v/>
      </c>
      <c r="N72" s="24"/>
    </row>
    <row r="73" spans="1:14" ht="12.75" customHeight="1" x14ac:dyDescent="0.2">
      <c r="B73" s="1">
        <f t="shared" si="5"/>
        <v>9</v>
      </c>
      <c r="C73" s="140" t="s">
        <v>176</v>
      </c>
      <c r="D73" s="22" t="str">
        <f t="shared" si="8"/>
        <v/>
      </c>
      <c r="E73" s="141"/>
      <c r="F73" s="141"/>
      <c r="G73" s="141"/>
      <c r="H73" s="142"/>
      <c r="I73" s="154"/>
      <c r="J73" s="27"/>
      <c r="K73" s="28" t="str">
        <f t="shared" si="7"/>
        <v/>
      </c>
      <c r="N73" s="24"/>
    </row>
    <row r="74" spans="1:14" ht="12.75" customHeight="1" x14ac:dyDescent="0.2">
      <c r="B74" s="1">
        <f t="shared" si="5"/>
        <v>10</v>
      </c>
      <c r="C74" s="146"/>
      <c r="D74" s="22" t="str">
        <f t="shared" si="8"/>
        <v/>
      </c>
      <c r="E74" s="151"/>
      <c r="F74" s="147"/>
      <c r="G74" s="152"/>
      <c r="H74" s="146"/>
      <c r="I74" s="192"/>
      <c r="J74" s="27"/>
      <c r="K74" s="28" t="str">
        <f t="shared" si="7"/>
        <v/>
      </c>
      <c r="N74" s="24"/>
    </row>
    <row r="75" spans="1:14" ht="12.75" customHeight="1" x14ac:dyDescent="0.2">
      <c r="A75" s="15">
        <v>6</v>
      </c>
      <c r="B75" s="1">
        <f t="shared" si="5"/>
        <v>11</v>
      </c>
      <c r="C75" s="140" t="s">
        <v>84</v>
      </c>
      <c r="D75" s="22" t="str">
        <f t="shared" si="8"/>
        <v>C.06</v>
      </c>
      <c r="E75" s="143" t="s">
        <v>207</v>
      </c>
      <c r="F75" s="147"/>
      <c r="G75" s="152"/>
      <c r="H75" s="146"/>
      <c r="I75" s="192"/>
      <c r="J75" s="27"/>
      <c r="K75" s="28" t="str">
        <f t="shared" si="7"/>
        <v/>
      </c>
      <c r="N75" s="24"/>
    </row>
    <row r="76" spans="1:14" ht="12.75" customHeight="1" x14ac:dyDescent="0.2">
      <c r="B76" s="1">
        <f t="shared" si="5"/>
        <v>12</v>
      </c>
      <c r="C76" s="140"/>
      <c r="D76" s="22" t="str">
        <f t="shared" si="8"/>
        <v/>
      </c>
      <c r="E76" s="143" t="s">
        <v>140</v>
      </c>
      <c r="F76" s="141"/>
      <c r="G76" s="152"/>
      <c r="H76" s="146"/>
      <c r="I76" s="192"/>
      <c r="J76" s="27"/>
      <c r="K76" s="28" t="str">
        <f t="shared" si="7"/>
        <v/>
      </c>
      <c r="N76" s="24"/>
    </row>
    <row r="77" spans="1:14" ht="12.75" customHeight="1" x14ac:dyDescent="0.2">
      <c r="B77" s="1">
        <f t="shared" si="5"/>
        <v>13</v>
      </c>
      <c r="C77" s="140"/>
      <c r="D77" s="22" t="str">
        <f t="shared" si="8"/>
        <v/>
      </c>
      <c r="E77" s="151"/>
      <c r="F77" s="147"/>
      <c r="G77" s="152"/>
      <c r="H77" s="146"/>
      <c r="I77" s="192"/>
      <c r="J77" s="27"/>
      <c r="K77" s="28" t="str">
        <f t="shared" si="7"/>
        <v/>
      </c>
      <c r="N77" s="24"/>
    </row>
    <row r="78" spans="1:14" ht="12.75" customHeight="1" x14ac:dyDescent="0.2">
      <c r="B78" s="1">
        <f t="shared" si="5"/>
        <v>14</v>
      </c>
      <c r="C78" s="140"/>
      <c r="D78" s="22" t="str">
        <f t="shared" si="8"/>
        <v/>
      </c>
      <c r="E78" s="153" t="s">
        <v>22</v>
      </c>
      <c r="F78" s="147" t="s">
        <v>363</v>
      </c>
      <c r="G78" s="152"/>
      <c r="H78" s="142" t="s">
        <v>89</v>
      </c>
      <c r="I78" s="192">
        <f>I30+I28</f>
        <v>750</v>
      </c>
      <c r="J78" s="27"/>
      <c r="K78" s="28" t="str">
        <f t="shared" si="7"/>
        <v/>
      </c>
      <c r="N78" s="24"/>
    </row>
    <row r="79" spans="1:14" ht="12.75" customHeight="1" x14ac:dyDescent="0.2">
      <c r="B79" s="1">
        <f t="shared" si="5"/>
        <v>15</v>
      </c>
      <c r="C79" s="140"/>
      <c r="D79" s="22"/>
      <c r="E79" s="147"/>
      <c r="F79" s="147"/>
      <c r="G79" s="147"/>
      <c r="H79" s="142"/>
      <c r="I79" s="154"/>
      <c r="J79" s="27"/>
      <c r="K79" s="28" t="str">
        <f t="shared" si="7"/>
        <v/>
      </c>
      <c r="N79" s="24"/>
    </row>
    <row r="80" spans="1:14" ht="12.75" customHeight="1" x14ac:dyDescent="0.2">
      <c r="B80" s="1">
        <f t="shared" si="5"/>
        <v>16</v>
      </c>
      <c r="C80" s="140"/>
      <c r="D80" s="22"/>
      <c r="E80" s="4" t="s">
        <v>26</v>
      </c>
      <c r="F80" s="147" t="s">
        <v>287</v>
      </c>
      <c r="G80" s="152"/>
      <c r="H80" s="142" t="s">
        <v>89</v>
      </c>
      <c r="I80" s="192"/>
      <c r="J80" s="27"/>
      <c r="K80" s="28" t="str">
        <f t="shared" si="7"/>
        <v>Rate Only</v>
      </c>
      <c r="N80" s="24"/>
    </row>
    <row r="81" spans="1:15" ht="12.75" customHeight="1" x14ac:dyDescent="0.2">
      <c r="B81" s="1">
        <f t="shared" si="5"/>
        <v>17</v>
      </c>
      <c r="C81" s="140"/>
      <c r="D81" s="22"/>
      <c r="E81" s="147"/>
      <c r="F81" s="147"/>
      <c r="G81" s="147"/>
      <c r="H81" s="142"/>
      <c r="I81" s="154"/>
      <c r="J81" s="27"/>
      <c r="K81" s="28" t="str">
        <f t="shared" si="7"/>
        <v/>
      </c>
      <c r="N81" s="24"/>
    </row>
    <row r="82" spans="1:15" ht="12.75" customHeight="1" x14ac:dyDescent="0.2">
      <c r="B82" s="1">
        <f t="shared" si="5"/>
        <v>18</v>
      </c>
      <c r="C82" s="11"/>
      <c r="D82" s="22" t="str">
        <f t="shared" ref="D82:D91" si="9">IF(A82="","",RIGHT($K$5,1)&amp;"."&amp;IF(LEN(A82)=1,"0"&amp;A82,A82))</f>
        <v/>
      </c>
      <c r="E82" s="3" t="s">
        <v>211</v>
      </c>
      <c r="F82" s="147"/>
      <c r="G82" s="147"/>
      <c r="H82" s="142"/>
      <c r="I82" s="154"/>
      <c r="J82" s="27"/>
      <c r="K82" s="28" t="str">
        <f t="shared" si="7"/>
        <v/>
      </c>
      <c r="N82" s="24"/>
    </row>
    <row r="83" spans="1:15" ht="12.75" customHeight="1" x14ac:dyDescent="0.2">
      <c r="B83" s="1">
        <f t="shared" si="5"/>
        <v>19</v>
      </c>
      <c r="C83" s="11"/>
      <c r="D83" s="22" t="str">
        <f t="shared" si="9"/>
        <v/>
      </c>
      <c r="E83" s="147"/>
      <c r="F83" s="147"/>
      <c r="G83" s="147"/>
      <c r="H83" s="142"/>
      <c r="I83" s="154"/>
      <c r="J83" s="27"/>
      <c r="K83" s="28" t="str">
        <f t="shared" si="7"/>
        <v/>
      </c>
      <c r="N83" s="24"/>
    </row>
    <row r="84" spans="1:15" ht="12.75" customHeight="1" x14ac:dyDescent="0.2">
      <c r="A84" s="15">
        <v>7</v>
      </c>
      <c r="B84" s="1">
        <f t="shared" si="5"/>
        <v>20</v>
      </c>
      <c r="C84" s="11"/>
      <c r="D84" s="22" t="str">
        <f t="shared" si="9"/>
        <v>C.07</v>
      </c>
      <c r="E84" s="7" t="s">
        <v>212</v>
      </c>
      <c r="F84" s="4"/>
      <c r="G84" s="4"/>
      <c r="H84" s="5"/>
      <c r="I84" s="154"/>
      <c r="J84" s="27"/>
      <c r="K84" s="28" t="str">
        <f t="shared" si="7"/>
        <v/>
      </c>
      <c r="N84" s="24"/>
    </row>
    <row r="85" spans="1:15" ht="12.75" customHeight="1" x14ac:dyDescent="0.2">
      <c r="B85" s="1">
        <f t="shared" si="5"/>
        <v>21</v>
      </c>
      <c r="C85" s="11"/>
      <c r="D85" s="22" t="str">
        <f t="shared" si="9"/>
        <v/>
      </c>
      <c r="E85" s="4"/>
      <c r="F85" s="4"/>
      <c r="G85" s="4"/>
      <c r="H85" s="5"/>
      <c r="I85" s="154"/>
      <c r="J85" s="27"/>
      <c r="K85" s="28" t="str">
        <f t="shared" si="7"/>
        <v/>
      </c>
      <c r="N85" s="24"/>
    </row>
    <row r="86" spans="1:15" ht="12.75" customHeight="1" x14ac:dyDescent="0.2">
      <c r="B86" s="1">
        <f t="shared" si="5"/>
        <v>22</v>
      </c>
      <c r="C86" s="11"/>
      <c r="D86" s="22" t="str">
        <f t="shared" si="9"/>
        <v/>
      </c>
      <c r="E86" s="4" t="s">
        <v>22</v>
      </c>
      <c r="F86" s="4" t="s">
        <v>215</v>
      </c>
      <c r="G86" s="4"/>
      <c r="H86" s="5" t="s">
        <v>180</v>
      </c>
      <c r="I86" s="154">
        <v>15</v>
      </c>
      <c r="J86" s="27"/>
      <c r="K86" s="28" t="str">
        <f t="shared" si="7"/>
        <v/>
      </c>
      <c r="N86" s="24"/>
    </row>
    <row r="87" spans="1:15" ht="12.75" customHeight="1" x14ac:dyDescent="0.2">
      <c r="B87" s="1">
        <f t="shared" si="5"/>
        <v>23</v>
      </c>
      <c r="C87" s="11"/>
      <c r="D87" s="22" t="str">
        <f t="shared" si="9"/>
        <v/>
      </c>
      <c r="E87" s="4"/>
      <c r="F87" s="4" t="s">
        <v>213</v>
      </c>
      <c r="G87" s="4"/>
      <c r="H87" s="5"/>
      <c r="I87" s="154"/>
      <c r="J87" s="27"/>
      <c r="K87" s="28" t="str">
        <f t="shared" si="7"/>
        <v/>
      </c>
      <c r="N87" s="24"/>
    </row>
    <row r="88" spans="1:15" ht="12.75" customHeight="1" x14ac:dyDescent="0.2">
      <c r="B88" s="1">
        <f t="shared" si="5"/>
        <v>24</v>
      </c>
      <c r="C88" s="11"/>
      <c r="D88" s="22" t="str">
        <f t="shared" si="9"/>
        <v/>
      </c>
      <c r="E88" s="4"/>
      <c r="F88" s="4" t="s">
        <v>214</v>
      </c>
      <c r="G88" s="4"/>
      <c r="H88" s="5"/>
      <c r="I88" s="154"/>
      <c r="J88" s="27"/>
      <c r="K88" s="28" t="str">
        <f t="shared" si="7"/>
        <v/>
      </c>
      <c r="N88" s="24"/>
    </row>
    <row r="89" spans="1:15" ht="12.75" customHeight="1" x14ac:dyDescent="0.2">
      <c r="B89" s="1">
        <f t="shared" si="5"/>
        <v>25</v>
      </c>
      <c r="C89" s="11"/>
      <c r="D89" s="22" t="str">
        <f t="shared" si="9"/>
        <v/>
      </c>
      <c r="E89" s="4"/>
      <c r="F89" s="4" t="s">
        <v>416</v>
      </c>
      <c r="G89" s="4"/>
      <c r="H89" s="5"/>
      <c r="I89" s="154"/>
      <c r="J89" s="27"/>
      <c r="K89" s="28" t="str">
        <f t="shared" si="7"/>
        <v/>
      </c>
      <c r="N89" s="24"/>
    </row>
    <row r="90" spans="1:15" ht="12.75" customHeight="1" x14ac:dyDescent="0.2">
      <c r="B90" s="1">
        <f t="shared" si="5"/>
        <v>26</v>
      </c>
      <c r="C90" s="11"/>
      <c r="D90" s="22" t="str">
        <f t="shared" si="9"/>
        <v/>
      </c>
      <c r="E90" s="7"/>
      <c r="F90" s="4" t="s">
        <v>220</v>
      </c>
      <c r="G90" s="4"/>
      <c r="H90" s="5"/>
      <c r="I90" s="154"/>
      <c r="J90" s="27"/>
      <c r="K90" s="28" t="str">
        <f t="shared" si="7"/>
        <v/>
      </c>
      <c r="N90" s="24"/>
      <c r="O90" s="71"/>
    </row>
    <row r="91" spans="1:15" ht="12.75" customHeight="1" x14ac:dyDescent="0.2">
      <c r="B91" s="1">
        <f t="shared" si="5"/>
        <v>27</v>
      </c>
      <c r="C91" s="11"/>
      <c r="D91" s="22" t="str">
        <f t="shared" si="9"/>
        <v/>
      </c>
      <c r="E91" s="4"/>
      <c r="F91" s="4" t="s">
        <v>219</v>
      </c>
      <c r="G91" s="4"/>
      <c r="H91" s="5"/>
      <c r="I91" s="154"/>
      <c r="J91" s="27"/>
      <c r="K91" s="28" t="str">
        <f t="shared" si="7"/>
        <v/>
      </c>
      <c r="N91" s="24"/>
      <c r="O91" s="71"/>
    </row>
    <row r="92" spans="1:15" ht="12.75" customHeight="1" x14ac:dyDescent="0.2">
      <c r="B92" s="1">
        <f t="shared" si="5"/>
        <v>28</v>
      </c>
      <c r="C92" s="142"/>
      <c r="D92" s="22" t="str">
        <f t="shared" si="6"/>
        <v/>
      </c>
      <c r="E92" s="141"/>
      <c r="F92" s="141"/>
      <c r="G92" s="150"/>
      <c r="H92" s="142"/>
      <c r="I92" s="154"/>
      <c r="J92" s="27"/>
      <c r="K92" s="28" t="str">
        <f t="shared" si="7"/>
        <v/>
      </c>
      <c r="N92" s="24"/>
      <c r="O92" s="71"/>
    </row>
    <row r="93" spans="1:15" ht="12.75" customHeight="1" x14ac:dyDescent="0.2">
      <c r="A93" s="15">
        <v>8</v>
      </c>
      <c r="B93" s="1">
        <f t="shared" si="5"/>
        <v>29</v>
      </c>
      <c r="C93" s="11"/>
      <c r="D93" s="22" t="str">
        <f t="shared" si="6"/>
        <v>C.08</v>
      </c>
      <c r="E93" s="7" t="s">
        <v>216</v>
      </c>
      <c r="F93" s="147"/>
      <c r="G93" s="147"/>
      <c r="H93" s="142"/>
      <c r="I93" s="154"/>
      <c r="J93" s="27"/>
      <c r="K93" s="28" t="str">
        <f t="shared" si="7"/>
        <v/>
      </c>
      <c r="N93" s="24"/>
      <c r="O93" s="71"/>
    </row>
    <row r="94" spans="1:15" ht="12.75" customHeight="1" x14ac:dyDescent="0.2">
      <c r="B94" s="1">
        <f t="shared" si="5"/>
        <v>30</v>
      </c>
      <c r="C94" s="11"/>
      <c r="D94" s="22" t="str">
        <f t="shared" si="6"/>
        <v/>
      </c>
      <c r="E94" s="147"/>
      <c r="F94" s="147"/>
      <c r="G94" s="147"/>
      <c r="H94" s="142"/>
      <c r="I94" s="154"/>
      <c r="J94" s="27"/>
      <c r="K94" s="28" t="str">
        <f t="shared" si="7"/>
        <v/>
      </c>
      <c r="N94" s="24"/>
      <c r="O94" s="71"/>
    </row>
    <row r="95" spans="1:15" ht="12.75" customHeight="1" x14ac:dyDescent="0.2">
      <c r="B95" s="1">
        <f t="shared" si="5"/>
        <v>31</v>
      </c>
      <c r="C95" s="11"/>
      <c r="D95" s="22" t="str">
        <f t="shared" si="6"/>
        <v/>
      </c>
      <c r="E95" s="147" t="s">
        <v>22</v>
      </c>
      <c r="F95" s="147" t="s">
        <v>217</v>
      </c>
      <c r="G95" s="147"/>
      <c r="H95" s="142" t="s">
        <v>180</v>
      </c>
      <c r="I95" s="154">
        <f>ROUNDUP((6+6+6+6)*2.7,0)</f>
        <v>65</v>
      </c>
      <c r="J95" s="27"/>
      <c r="K95" s="28" t="str">
        <f t="shared" si="7"/>
        <v/>
      </c>
      <c r="N95" s="24"/>
      <c r="O95" s="71"/>
    </row>
    <row r="96" spans="1:15" ht="12.75" customHeight="1" x14ac:dyDescent="0.2">
      <c r="B96" s="1">
        <f t="shared" si="5"/>
        <v>32</v>
      </c>
      <c r="C96" s="140"/>
      <c r="D96" s="22"/>
      <c r="E96" s="143"/>
      <c r="F96" s="147"/>
      <c r="G96" s="152"/>
      <c r="H96" s="146"/>
      <c r="I96" s="192"/>
      <c r="J96" s="27"/>
      <c r="K96" s="28" t="str">
        <f t="shared" si="7"/>
        <v/>
      </c>
      <c r="N96" s="24"/>
      <c r="O96" s="32"/>
    </row>
    <row r="97" spans="1:15" ht="12.75" customHeight="1" x14ac:dyDescent="0.2">
      <c r="A97" s="15">
        <v>9</v>
      </c>
      <c r="B97" s="1">
        <f t="shared" si="5"/>
        <v>33</v>
      </c>
      <c r="C97" s="11"/>
      <c r="D97" s="22" t="str">
        <f t="shared" ref="D97:D107" si="10">IF(A97="","",RIGHT($K$5,1)&amp;"."&amp;IF(LEN(A97)=1,"0"&amp;A97,A97))</f>
        <v>C.09</v>
      </c>
      <c r="E97" s="7" t="s">
        <v>218</v>
      </c>
      <c r="F97" s="147"/>
      <c r="G97" s="147"/>
      <c r="H97" s="142"/>
      <c r="I97" s="154"/>
      <c r="J97" s="27"/>
      <c r="K97" s="28" t="str">
        <f t="shared" si="7"/>
        <v/>
      </c>
      <c r="N97" s="24"/>
      <c r="O97" s="32"/>
    </row>
    <row r="98" spans="1:15" ht="12.75" customHeight="1" x14ac:dyDescent="0.2">
      <c r="B98" s="1">
        <f t="shared" si="5"/>
        <v>34</v>
      </c>
      <c r="C98" s="11"/>
      <c r="D98" s="22" t="str">
        <f t="shared" si="10"/>
        <v/>
      </c>
      <c r="E98" s="147"/>
      <c r="F98" s="147"/>
      <c r="G98" s="147"/>
      <c r="H98" s="142"/>
      <c r="I98" s="154"/>
      <c r="J98" s="27"/>
      <c r="K98" s="28" t="str">
        <f t="shared" si="7"/>
        <v/>
      </c>
      <c r="N98" s="24"/>
      <c r="O98" s="32"/>
    </row>
    <row r="99" spans="1:15" ht="12.75" customHeight="1" x14ac:dyDescent="0.2">
      <c r="B99" s="1">
        <f t="shared" si="5"/>
        <v>35</v>
      </c>
      <c r="C99" s="11"/>
      <c r="D99" s="22" t="str">
        <f t="shared" si="10"/>
        <v/>
      </c>
      <c r="E99" s="147" t="s">
        <v>26</v>
      </c>
      <c r="F99" s="147" t="s">
        <v>364</v>
      </c>
      <c r="G99" s="147"/>
      <c r="H99" s="142" t="s">
        <v>39</v>
      </c>
      <c r="I99" s="154">
        <v>1</v>
      </c>
      <c r="J99" s="27"/>
      <c r="K99" s="28" t="str">
        <f t="shared" si="7"/>
        <v/>
      </c>
      <c r="N99" s="24"/>
      <c r="O99" s="32"/>
    </row>
    <row r="100" spans="1:15" ht="12.75" customHeight="1" x14ac:dyDescent="0.2">
      <c r="B100" s="1">
        <f t="shared" si="5"/>
        <v>36</v>
      </c>
      <c r="C100" s="11"/>
      <c r="D100" s="22" t="str">
        <f t="shared" si="10"/>
        <v/>
      </c>
      <c r="E100" s="147"/>
      <c r="F100" s="147"/>
      <c r="G100" s="147"/>
      <c r="H100" s="142"/>
      <c r="I100" s="154"/>
      <c r="J100" s="27"/>
      <c r="K100" s="28" t="str">
        <f t="shared" si="7"/>
        <v/>
      </c>
      <c r="N100" s="24"/>
      <c r="O100" s="32"/>
    </row>
    <row r="101" spans="1:15" ht="12.75" customHeight="1" x14ac:dyDescent="0.2">
      <c r="A101" s="15">
        <v>10</v>
      </c>
      <c r="B101" s="1">
        <f t="shared" si="5"/>
        <v>37</v>
      </c>
      <c r="C101" s="11"/>
      <c r="D101" s="22" t="str">
        <f t="shared" si="10"/>
        <v>C.10</v>
      </c>
      <c r="E101" s="7" t="s">
        <v>261</v>
      </c>
      <c r="F101" s="4"/>
      <c r="G101" s="4"/>
      <c r="H101" s="5"/>
      <c r="I101" s="187"/>
      <c r="J101" s="27"/>
      <c r="K101" s="28" t="str">
        <f t="shared" si="7"/>
        <v/>
      </c>
      <c r="N101" s="24"/>
      <c r="O101" s="32"/>
    </row>
    <row r="102" spans="1:15" ht="12.75" customHeight="1" x14ac:dyDescent="0.2">
      <c r="B102" s="1">
        <f t="shared" si="5"/>
        <v>38</v>
      </c>
      <c r="C102" s="11"/>
      <c r="D102" s="22" t="str">
        <f t="shared" si="10"/>
        <v/>
      </c>
      <c r="E102" s="4"/>
      <c r="F102" s="4"/>
      <c r="G102" s="4"/>
      <c r="H102" s="5"/>
      <c r="I102" s="187"/>
      <c r="J102" s="27"/>
      <c r="K102" s="28" t="str">
        <f t="shared" si="7"/>
        <v/>
      </c>
      <c r="N102" s="24"/>
      <c r="O102" s="32"/>
    </row>
    <row r="103" spans="1:15" ht="12.75" customHeight="1" x14ac:dyDescent="0.2">
      <c r="B103" s="1">
        <f t="shared" si="5"/>
        <v>39</v>
      </c>
      <c r="C103" s="11"/>
      <c r="D103" s="22" t="str">
        <f t="shared" si="10"/>
        <v/>
      </c>
      <c r="E103" s="4" t="s">
        <v>22</v>
      </c>
      <c r="F103" s="4" t="s">
        <v>365</v>
      </c>
      <c r="G103" s="4"/>
      <c r="H103" s="142" t="s">
        <v>180</v>
      </c>
      <c r="I103" s="154">
        <f>I95</f>
        <v>65</v>
      </c>
      <c r="J103" s="27"/>
      <c r="K103" s="28" t="str">
        <f t="shared" si="7"/>
        <v/>
      </c>
      <c r="N103" s="24"/>
      <c r="O103" s="32"/>
    </row>
    <row r="104" spans="1:15" ht="12.75" customHeight="1" x14ac:dyDescent="0.2">
      <c r="B104" s="1">
        <f t="shared" si="5"/>
        <v>40</v>
      </c>
      <c r="C104" s="11"/>
      <c r="D104" s="22" t="str">
        <f t="shared" si="10"/>
        <v/>
      </c>
      <c r="E104" s="4"/>
      <c r="F104" s="4"/>
      <c r="G104" s="4"/>
      <c r="H104" s="5"/>
      <c r="I104" s="154"/>
      <c r="J104" s="27"/>
      <c r="K104" s="28" t="str">
        <f t="shared" ref="K104:K122" si="11">IF(AND(H104&lt;&gt;"",I104=""),"Rate Only",IF(J104="","",I104*J104))</f>
        <v/>
      </c>
      <c r="N104" s="24"/>
    </row>
    <row r="105" spans="1:15" ht="12.75" customHeight="1" x14ac:dyDescent="0.2">
      <c r="B105" s="1">
        <f t="shared" si="5"/>
        <v>41</v>
      </c>
      <c r="C105" s="11"/>
      <c r="D105" s="22" t="str">
        <f t="shared" si="10"/>
        <v/>
      </c>
      <c r="E105" s="4" t="s">
        <v>26</v>
      </c>
      <c r="F105" s="4" t="s">
        <v>366</v>
      </c>
      <c r="G105" s="4"/>
      <c r="H105" s="142" t="s">
        <v>180</v>
      </c>
      <c r="I105" s="154">
        <v>25</v>
      </c>
      <c r="J105" s="27"/>
      <c r="K105" s="28" t="str">
        <f t="shared" si="11"/>
        <v/>
      </c>
      <c r="N105" s="24"/>
    </row>
    <row r="106" spans="1:15" ht="12.75" customHeight="1" x14ac:dyDescent="0.2">
      <c r="B106" s="1">
        <f t="shared" si="5"/>
        <v>42</v>
      </c>
      <c r="C106" s="11"/>
      <c r="D106" s="22" t="str">
        <f t="shared" si="10"/>
        <v/>
      </c>
      <c r="E106" s="4"/>
      <c r="F106" s="4"/>
      <c r="G106" s="4"/>
      <c r="H106" s="5"/>
      <c r="I106" s="154"/>
      <c r="J106" s="27"/>
      <c r="K106" s="28" t="str">
        <f t="shared" si="11"/>
        <v/>
      </c>
      <c r="N106" s="24"/>
    </row>
    <row r="107" spans="1:15" ht="12.75" customHeight="1" x14ac:dyDescent="0.2">
      <c r="B107" s="1">
        <f t="shared" si="5"/>
        <v>43</v>
      </c>
      <c r="C107" s="11"/>
      <c r="D107" s="22" t="str">
        <f t="shared" si="10"/>
        <v/>
      </c>
      <c r="E107" s="4" t="s">
        <v>37</v>
      </c>
      <c r="F107" s="4" t="s">
        <v>367</v>
      </c>
      <c r="G107" s="4"/>
      <c r="H107" s="142" t="s">
        <v>180</v>
      </c>
      <c r="I107" s="154">
        <v>36</v>
      </c>
      <c r="J107" s="27"/>
      <c r="K107" s="28" t="str">
        <f t="shared" si="11"/>
        <v/>
      </c>
      <c r="N107" s="24"/>
    </row>
    <row r="108" spans="1:15" ht="12.75" customHeight="1" x14ac:dyDescent="0.2">
      <c r="B108" s="1">
        <f t="shared" si="5"/>
        <v>44</v>
      </c>
      <c r="C108" s="11"/>
      <c r="D108" s="22"/>
      <c r="E108" s="7"/>
      <c r="F108" s="4"/>
      <c r="G108" s="4"/>
      <c r="H108" s="5"/>
      <c r="I108" s="154"/>
      <c r="J108" s="27"/>
      <c r="K108" s="28" t="str">
        <f t="shared" si="11"/>
        <v/>
      </c>
      <c r="N108" s="24"/>
    </row>
    <row r="109" spans="1:15" ht="12.75" customHeight="1" x14ac:dyDescent="0.2">
      <c r="B109" s="1">
        <f t="shared" si="5"/>
        <v>45</v>
      </c>
      <c r="C109" s="2" t="s">
        <v>16</v>
      </c>
      <c r="D109" s="129" t="str">
        <f t="shared" ref="D109:D113" si="12">IF(A109="","",RIGHT($K$5,1)&amp;"."&amp;IF(LEN(A109)=1,"0"&amp;A109,A109))</f>
        <v/>
      </c>
      <c r="E109" s="107" t="s">
        <v>267</v>
      </c>
      <c r="F109" s="131"/>
      <c r="G109" s="128"/>
      <c r="H109" s="130"/>
      <c r="I109" s="160"/>
      <c r="J109" s="27"/>
      <c r="K109" s="28" t="str">
        <f t="shared" si="11"/>
        <v/>
      </c>
      <c r="N109" s="24"/>
    </row>
    <row r="110" spans="1:15" ht="12.75" customHeight="1" x14ac:dyDescent="0.2">
      <c r="B110" s="1">
        <f t="shared" si="5"/>
        <v>46</v>
      </c>
      <c r="C110" s="2" t="s">
        <v>268</v>
      </c>
      <c r="D110" s="129" t="str">
        <f t="shared" si="12"/>
        <v/>
      </c>
      <c r="E110" s="128"/>
      <c r="F110" s="134"/>
      <c r="G110" s="131"/>
      <c r="H110" s="130"/>
      <c r="I110" s="187"/>
      <c r="J110" s="27"/>
      <c r="K110" s="28" t="str">
        <f t="shared" si="11"/>
        <v/>
      </c>
      <c r="N110" s="24"/>
    </row>
    <row r="111" spans="1:15" ht="12.75" customHeight="1" x14ac:dyDescent="0.2">
      <c r="A111" s="15">
        <v>11</v>
      </c>
      <c r="B111" s="1">
        <f t="shared" si="5"/>
        <v>47</v>
      </c>
      <c r="C111" s="2" t="s">
        <v>84</v>
      </c>
      <c r="D111" s="129" t="str">
        <f t="shared" si="12"/>
        <v>C.11</v>
      </c>
      <c r="E111" s="106" t="s">
        <v>269</v>
      </c>
      <c r="F111" s="10"/>
      <c r="G111" s="10"/>
      <c r="H111" s="5"/>
      <c r="I111" s="187"/>
      <c r="J111" s="27"/>
      <c r="K111" s="28" t="str">
        <f t="shared" si="11"/>
        <v/>
      </c>
      <c r="N111" s="24"/>
    </row>
    <row r="112" spans="1:15" ht="12.75" customHeight="1" x14ac:dyDescent="0.2">
      <c r="B112" s="1">
        <f t="shared" si="5"/>
        <v>48</v>
      </c>
      <c r="C112" s="2"/>
      <c r="D112" s="129" t="str">
        <f t="shared" si="12"/>
        <v/>
      </c>
      <c r="E112" s="10"/>
      <c r="F112" s="10"/>
      <c r="G112" s="10"/>
      <c r="H112" s="5"/>
      <c r="I112" s="154"/>
      <c r="J112" s="27"/>
      <c r="K112" s="28" t="str">
        <f t="shared" si="11"/>
        <v/>
      </c>
      <c r="N112" s="24"/>
    </row>
    <row r="113" spans="1:14" ht="12.75" customHeight="1" x14ac:dyDescent="0.2">
      <c r="B113" s="1">
        <f t="shared" si="5"/>
        <v>49</v>
      </c>
      <c r="C113" s="2"/>
      <c r="D113" s="129" t="str">
        <f t="shared" si="12"/>
        <v/>
      </c>
      <c r="E113" s="10" t="s">
        <v>22</v>
      </c>
      <c r="F113" s="10" t="s">
        <v>270</v>
      </c>
      <c r="G113" s="10"/>
      <c r="H113" s="5" t="s">
        <v>89</v>
      </c>
      <c r="I113" s="154">
        <f>18+18+30+30</f>
        <v>96</v>
      </c>
      <c r="J113" s="27"/>
      <c r="K113" s="28" t="str">
        <f t="shared" si="11"/>
        <v/>
      </c>
      <c r="N113" s="24"/>
    </row>
    <row r="114" spans="1:14" ht="12.75" customHeight="1" x14ac:dyDescent="0.2">
      <c r="B114" s="1">
        <f t="shared" si="5"/>
        <v>50</v>
      </c>
      <c r="C114" s="21"/>
      <c r="D114" s="129"/>
      <c r="E114" s="4"/>
      <c r="F114" s="4"/>
      <c r="G114" s="4"/>
      <c r="H114" s="5"/>
      <c r="I114" s="154"/>
      <c r="J114" s="27"/>
      <c r="K114" s="28" t="str">
        <f t="shared" si="11"/>
        <v/>
      </c>
      <c r="N114" s="24"/>
    </row>
    <row r="115" spans="1:14" ht="12.75" customHeight="1" x14ac:dyDescent="0.2">
      <c r="A115" s="15">
        <v>12</v>
      </c>
      <c r="B115" s="1">
        <f t="shared" si="5"/>
        <v>51</v>
      </c>
      <c r="C115" s="2" t="s">
        <v>271</v>
      </c>
      <c r="D115" s="129" t="str">
        <f t="shared" ref="D115:D122" si="13">IF(A115="","",RIGHT($K$5,1)&amp;"."&amp;IF(LEN(A115)=1,"0"&amp;A115,A115))</f>
        <v>C.12</v>
      </c>
      <c r="E115" s="106" t="s">
        <v>272</v>
      </c>
      <c r="F115" s="10"/>
      <c r="G115" s="10"/>
      <c r="H115" s="5"/>
      <c r="I115" s="154"/>
      <c r="J115" s="27"/>
      <c r="K115" s="28" t="str">
        <f t="shared" si="11"/>
        <v/>
      </c>
      <c r="N115" s="24"/>
    </row>
    <row r="116" spans="1:14" ht="12.75" customHeight="1" x14ac:dyDescent="0.2">
      <c r="B116" s="1">
        <f t="shared" si="5"/>
        <v>52</v>
      </c>
      <c r="C116" s="2" t="s">
        <v>174</v>
      </c>
      <c r="D116" s="129" t="str">
        <f t="shared" si="13"/>
        <v/>
      </c>
      <c r="E116" s="10"/>
      <c r="F116" s="10"/>
      <c r="G116" s="10"/>
      <c r="H116" s="5"/>
      <c r="I116" s="154"/>
      <c r="J116" s="27"/>
      <c r="K116" s="28" t="str">
        <f t="shared" si="11"/>
        <v/>
      </c>
      <c r="N116" s="24"/>
    </row>
    <row r="117" spans="1:14" ht="12.75" customHeight="1" x14ac:dyDescent="0.2">
      <c r="B117" s="1">
        <f t="shared" si="5"/>
        <v>53</v>
      </c>
      <c r="C117" s="2"/>
      <c r="D117" s="129" t="str">
        <f t="shared" si="13"/>
        <v/>
      </c>
      <c r="E117" s="10" t="s">
        <v>22</v>
      </c>
      <c r="F117" s="10" t="s">
        <v>275</v>
      </c>
      <c r="G117" s="10"/>
      <c r="H117" s="5"/>
      <c r="I117" s="187"/>
      <c r="J117" s="27"/>
      <c r="K117" s="28" t="str">
        <f t="shared" si="11"/>
        <v/>
      </c>
      <c r="N117" s="24"/>
    </row>
    <row r="118" spans="1:14" ht="12.75" customHeight="1" x14ac:dyDescent="0.2">
      <c r="B118" s="1">
        <f t="shared" si="5"/>
        <v>54</v>
      </c>
      <c r="C118" s="2"/>
      <c r="D118" s="129" t="str">
        <f t="shared" si="13"/>
        <v/>
      </c>
      <c r="E118" s="10"/>
      <c r="F118" s="10"/>
      <c r="G118" s="10"/>
      <c r="H118" s="5"/>
      <c r="I118" s="187"/>
      <c r="J118" s="27"/>
      <c r="K118" s="28" t="str">
        <f t="shared" si="11"/>
        <v/>
      </c>
      <c r="N118" s="24"/>
    </row>
    <row r="119" spans="1:14" ht="12.75" customHeight="1" x14ac:dyDescent="0.2">
      <c r="B119" s="1">
        <f t="shared" si="5"/>
        <v>55</v>
      </c>
      <c r="C119" s="2"/>
      <c r="D119" s="129" t="str">
        <f t="shared" si="13"/>
        <v/>
      </c>
      <c r="E119" s="10"/>
      <c r="F119" s="10" t="s">
        <v>22</v>
      </c>
      <c r="G119" s="10" t="s">
        <v>276</v>
      </c>
      <c r="H119" s="5" t="s">
        <v>180</v>
      </c>
      <c r="I119" s="154">
        <f>I16-36-9</f>
        <v>495</v>
      </c>
      <c r="J119" s="27"/>
      <c r="K119" s="28" t="str">
        <f t="shared" si="11"/>
        <v/>
      </c>
      <c r="N119" s="24"/>
    </row>
    <row r="120" spans="1:14" ht="12.75" customHeight="1" x14ac:dyDescent="0.2">
      <c r="B120" s="1">
        <f t="shared" si="5"/>
        <v>56</v>
      </c>
      <c r="C120" s="21"/>
      <c r="D120" s="129" t="str">
        <f t="shared" si="13"/>
        <v/>
      </c>
      <c r="E120" s="4"/>
      <c r="F120" s="4"/>
      <c r="G120" s="4" t="s">
        <v>277</v>
      </c>
      <c r="H120" s="5"/>
      <c r="I120" s="154"/>
      <c r="J120" s="27"/>
      <c r="K120" s="28" t="str">
        <f t="shared" si="11"/>
        <v/>
      </c>
      <c r="N120" s="24"/>
    </row>
    <row r="121" spans="1:14" ht="12.75" customHeight="1" x14ac:dyDescent="0.2">
      <c r="B121" s="1">
        <f t="shared" si="5"/>
        <v>57</v>
      </c>
      <c r="C121" s="21"/>
      <c r="D121" s="129" t="str">
        <f t="shared" si="13"/>
        <v/>
      </c>
      <c r="E121" s="4"/>
      <c r="F121" s="4"/>
      <c r="G121" s="4" t="s">
        <v>368</v>
      </c>
      <c r="H121" s="5"/>
      <c r="I121" s="154"/>
      <c r="J121" s="27"/>
      <c r="K121" s="28" t="str">
        <f t="shared" si="11"/>
        <v/>
      </c>
      <c r="N121" s="24"/>
    </row>
    <row r="122" spans="1:14" ht="12.75" customHeight="1" x14ac:dyDescent="0.2">
      <c r="B122" s="1">
        <f t="shared" si="5"/>
        <v>58</v>
      </c>
      <c r="C122" s="21"/>
      <c r="D122" s="129" t="str">
        <f t="shared" si="13"/>
        <v/>
      </c>
      <c r="E122" s="4"/>
      <c r="F122" s="4"/>
      <c r="G122" s="4" t="s">
        <v>369</v>
      </c>
      <c r="H122" s="5"/>
      <c r="I122" s="154"/>
      <c r="J122" s="27"/>
      <c r="K122" s="28" t="str">
        <f t="shared" si="11"/>
        <v/>
      </c>
      <c r="N122" s="24"/>
    </row>
    <row r="123" spans="1:14" ht="12.75" customHeight="1" x14ac:dyDescent="0.2">
      <c r="B123" s="1">
        <f t="shared" si="5"/>
        <v>59</v>
      </c>
      <c r="C123" s="76"/>
      <c r="D123" s="77"/>
      <c r="E123" s="78"/>
      <c r="F123" s="78"/>
      <c r="G123" s="78"/>
      <c r="H123" s="79"/>
      <c r="I123" s="184"/>
      <c r="J123" s="81"/>
      <c r="K123" s="82"/>
      <c r="N123" s="24"/>
    </row>
    <row r="124" spans="1:14" ht="12.75" customHeight="1" x14ac:dyDescent="0.2">
      <c r="B124" s="1">
        <f t="shared" si="5"/>
        <v>60</v>
      </c>
      <c r="C124" s="83" t="str">
        <f>$K$5</f>
        <v>Section C</v>
      </c>
      <c r="D124" s="84" t="s">
        <v>10</v>
      </c>
      <c r="I124" s="180"/>
      <c r="J124" s="50"/>
      <c r="K124" s="85" t="str">
        <f>IF(SUM(K68:K122)&lt;1,"",SUM(K68:K122))</f>
        <v/>
      </c>
      <c r="N124" s="24"/>
    </row>
    <row r="125" spans="1:14" ht="12.75" customHeight="1" x14ac:dyDescent="0.2">
      <c r="B125" s="1">
        <f t="shared" si="5"/>
        <v>61</v>
      </c>
      <c r="C125" s="86"/>
      <c r="D125" s="87"/>
      <c r="E125" s="88"/>
      <c r="F125" s="88"/>
      <c r="G125" s="88"/>
      <c r="H125" s="89"/>
      <c r="I125" s="185"/>
      <c r="J125" s="91"/>
      <c r="K125" s="92"/>
      <c r="N125" s="24"/>
    </row>
    <row r="126" spans="1:14" ht="12.75" customHeight="1" x14ac:dyDescent="0.2">
      <c r="B126" s="1">
        <v>1</v>
      </c>
      <c r="C126" s="53" t="s">
        <v>0</v>
      </c>
      <c r="D126" s="54"/>
      <c r="E126" s="55"/>
      <c r="F126" s="55"/>
      <c r="G126" s="55"/>
      <c r="H126" s="54"/>
      <c r="I126" s="181"/>
      <c r="J126" s="57"/>
      <c r="K126" s="58"/>
      <c r="N126" s="24"/>
    </row>
    <row r="127" spans="1:14" ht="12.75" customHeight="1" x14ac:dyDescent="0.2">
      <c r="B127" s="1">
        <f>B126+1</f>
        <v>2</v>
      </c>
      <c r="C127" s="59" t="s">
        <v>1</v>
      </c>
      <c r="D127" s="22" t="s">
        <v>2</v>
      </c>
      <c r="E127" s="23"/>
      <c r="F127" s="23"/>
      <c r="G127" s="23" t="s">
        <v>3</v>
      </c>
      <c r="H127" s="22" t="s">
        <v>4</v>
      </c>
      <c r="I127" s="186" t="s">
        <v>5</v>
      </c>
      <c r="J127" s="61" t="s">
        <v>6</v>
      </c>
      <c r="K127" s="62" t="s">
        <v>7</v>
      </c>
      <c r="N127" s="24"/>
    </row>
    <row r="128" spans="1:14" ht="12.75" customHeight="1" x14ac:dyDescent="0.2">
      <c r="B128" s="1">
        <f t="shared" ref="B128:B186" si="14">B127+1</f>
        <v>3</v>
      </c>
      <c r="C128" s="63" t="s">
        <v>8</v>
      </c>
      <c r="D128" s="64" t="s">
        <v>9</v>
      </c>
      <c r="E128" s="65"/>
      <c r="F128" s="65"/>
      <c r="G128" s="65"/>
      <c r="H128" s="64"/>
      <c r="I128" s="183"/>
      <c r="J128" s="67"/>
      <c r="K128" s="68"/>
      <c r="N128" s="24"/>
    </row>
    <row r="129" spans="1:14" ht="12.75" customHeight="1" x14ac:dyDescent="0.2">
      <c r="B129" s="1">
        <f t="shared" si="14"/>
        <v>4</v>
      </c>
      <c r="C129" s="21"/>
      <c r="D129" s="25"/>
      <c r="I129" s="180"/>
      <c r="J129" s="50"/>
      <c r="K129" s="28"/>
      <c r="N129" s="24"/>
    </row>
    <row r="130" spans="1:14" ht="12.75" customHeight="1" x14ac:dyDescent="0.2">
      <c r="B130" s="1">
        <f t="shared" si="14"/>
        <v>5</v>
      </c>
      <c r="C130" s="21"/>
      <c r="D130" s="25"/>
      <c r="E130" s="23" t="s">
        <v>11</v>
      </c>
      <c r="I130" s="180"/>
      <c r="J130" s="50"/>
      <c r="K130" s="85" t="str">
        <f>IF(K124="","",K124)</f>
        <v/>
      </c>
      <c r="N130" s="24"/>
    </row>
    <row r="131" spans="1:14" ht="12.75" customHeight="1" x14ac:dyDescent="0.2">
      <c r="B131" s="1">
        <f t="shared" si="14"/>
        <v>6</v>
      </c>
      <c r="C131" s="86"/>
      <c r="D131" s="94"/>
      <c r="E131" s="88"/>
      <c r="F131" s="88"/>
      <c r="G131" s="88"/>
      <c r="H131" s="89"/>
      <c r="I131" s="185"/>
      <c r="J131" s="91"/>
      <c r="K131" s="92"/>
      <c r="N131" s="24"/>
    </row>
    <row r="132" spans="1:14" ht="12.75" customHeight="1" x14ac:dyDescent="0.2">
      <c r="B132" s="1">
        <f t="shared" si="14"/>
        <v>7</v>
      </c>
      <c r="C132" s="21"/>
      <c r="D132" s="22" t="str">
        <f t="shared" si="6"/>
        <v/>
      </c>
      <c r="E132" s="101"/>
      <c r="F132" s="71"/>
      <c r="H132" s="25"/>
      <c r="I132" s="189"/>
      <c r="J132" s="27"/>
      <c r="K132" s="28" t="str">
        <f t="shared" ref="K132:K183" si="15">IF(AND(H132&lt;&gt;"",I132=""),"Rate Only",IF(J132="","",I132*J132))</f>
        <v/>
      </c>
      <c r="N132" s="24"/>
    </row>
    <row r="133" spans="1:14" ht="12.75" customHeight="1" x14ac:dyDescent="0.2">
      <c r="A133" s="15">
        <v>13</v>
      </c>
      <c r="C133" s="21"/>
      <c r="D133" s="22" t="str">
        <f t="shared" si="6"/>
        <v>C.13</v>
      </c>
      <c r="E133" s="193" t="s">
        <v>383</v>
      </c>
      <c r="F133" s="71"/>
      <c r="H133" s="25"/>
      <c r="I133" s="189"/>
      <c r="J133" s="27"/>
      <c r="K133" s="28" t="str">
        <f t="shared" si="15"/>
        <v/>
      </c>
      <c r="N133" s="24"/>
    </row>
    <row r="134" spans="1:14" ht="12.75" customHeight="1" x14ac:dyDescent="0.2">
      <c r="C134" s="21"/>
      <c r="D134" s="22" t="str">
        <f t="shared" si="6"/>
        <v/>
      </c>
      <c r="E134" s="101"/>
      <c r="F134" s="71"/>
      <c r="H134" s="25"/>
      <c r="I134" s="189"/>
      <c r="J134" s="27"/>
      <c r="K134" s="28" t="str">
        <f t="shared" si="15"/>
        <v/>
      </c>
      <c r="N134" s="24"/>
    </row>
    <row r="135" spans="1:14" ht="12.75" customHeight="1" x14ac:dyDescent="0.2">
      <c r="C135" s="21"/>
      <c r="D135" s="22" t="str">
        <f t="shared" si="6"/>
        <v/>
      </c>
      <c r="E135" s="4" t="s">
        <v>22</v>
      </c>
      <c r="F135" s="128" t="s">
        <v>380</v>
      </c>
      <c r="H135" s="25" t="s">
        <v>384</v>
      </c>
      <c r="I135" s="189">
        <f>8*4*4</f>
        <v>128</v>
      </c>
      <c r="J135" s="27"/>
      <c r="K135" s="28" t="str">
        <f t="shared" si="15"/>
        <v/>
      </c>
      <c r="N135" s="24"/>
    </row>
    <row r="136" spans="1:14" ht="12.75" customHeight="1" x14ac:dyDescent="0.2">
      <c r="C136" s="21"/>
      <c r="D136" s="22" t="str">
        <f t="shared" si="6"/>
        <v/>
      </c>
      <c r="E136" s="101"/>
      <c r="F136" s="32" t="s">
        <v>381</v>
      </c>
      <c r="H136" s="25"/>
      <c r="I136" s="189"/>
      <c r="J136" s="27"/>
      <c r="K136" s="28" t="str">
        <f t="shared" si="15"/>
        <v/>
      </c>
      <c r="N136" s="24"/>
    </row>
    <row r="137" spans="1:14" ht="12.75" customHeight="1" x14ac:dyDescent="0.2">
      <c r="C137" s="21"/>
      <c r="D137" s="22" t="str">
        <f t="shared" si="6"/>
        <v/>
      </c>
      <c r="E137" s="101"/>
      <c r="F137" s="32" t="s">
        <v>382</v>
      </c>
      <c r="H137" s="25"/>
      <c r="I137" s="189"/>
      <c r="J137" s="27"/>
      <c r="K137" s="28" t="str">
        <f t="shared" si="15"/>
        <v/>
      </c>
      <c r="N137" s="24"/>
    </row>
    <row r="138" spans="1:14" ht="12.75" customHeight="1" x14ac:dyDescent="0.2">
      <c r="C138" s="21"/>
      <c r="D138" s="22" t="str">
        <f t="shared" si="6"/>
        <v/>
      </c>
      <c r="E138" s="101"/>
      <c r="F138" s="71"/>
      <c r="H138" s="25"/>
      <c r="I138" s="189"/>
      <c r="J138" s="27"/>
      <c r="K138" s="28" t="str">
        <f t="shared" si="15"/>
        <v/>
      </c>
      <c r="N138" s="24"/>
    </row>
    <row r="139" spans="1:14" ht="12.75" customHeight="1" x14ac:dyDescent="0.2">
      <c r="C139" s="21"/>
      <c r="D139" s="22" t="str">
        <f t="shared" si="6"/>
        <v/>
      </c>
      <c r="E139" s="101" t="s">
        <v>26</v>
      </c>
      <c r="F139" s="128" t="s">
        <v>417</v>
      </c>
      <c r="H139" s="25" t="s">
        <v>190</v>
      </c>
      <c r="I139" s="189">
        <v>1</v>
      </c>
      <c r="J139" s="27"/>
      <c r="K139" s="28" t="str">
        <f t="shared" si="15"/>
        <v/>
      </c>
      <c r="N139" s="24"/>
    </row>
    <row r="140" spans="1:14" ht="12.75" customHeight="1" x14ac:dyDescent="0.2">
      <c r="C140" s="21"/>
      <c r="D140" s="22" t="str">
        <f t="shared" si="6"/>
        <v/>
      </c>
      <c r="E140" s="101"/>
      <c r="F140" s="128" t="s">
        <v>385</v>
      </c>
      <c r="H140" s="25"/>
      <c r="I140" s="189"/>
      <c r="J140" s="27"/>
      <c r="K140" s="28" t="str">
        <f t="shared" si="15"/>
        <v/>
      </c>
      <c r="N140" s="24"/>
    </row>
    <row r="141" spans="1:14" ht="12.75" customHeight="1" x14ac:dyDescent="0.2">
      <c r="C141" s="21"/>
      <c r="D141" s="22" t="str">
        <f t="shared" si="6"/>
        <v/>
      </c>
      <c r="E141" s="101"/>
      <c r="F141" s="71"/>
      <c r="H141" s="25"/>
      <c r="I141" s="189"/>
      <c r="J141" s="27"/>
      <c r="K141" s="28" t="str">
        <f t="shared" si="15"/>
        <v/>
      </c>
      <c r="N141" s="24"/>
    </row>
    <row r="142" spans="1:14" ht="12.75" customHeight="1" x14ac:dyDescent="0.2">
      <c r="C142" s="21"/>
      <c r="D142" s="22" t="str">
        <f t="shared" si="6"/>
        <v/>
      </c>
      <c r="E142" s="101"/>
      <c r="F142" s="71"/>
      <c r="H142" s="25"/>
      <c r="I142" s="189"/>
      <c r="J142" s="27"/>
      <c r="K142" s="28" t="str">
        <f t="shared" si="15"/>
        <v/>
      </c>
      <c r="N142" s="24"/>
    </row>
    <row r="143" spans="1:14" ht="12.75" customHeight="1" x14ac:dyDescent="0.2">
      <c r="A143" s="15">
        <v>13</v>
      </c>
      <c r="B143" s="1">
        <f>B132+1</f>
        <v>8</v>
      </c>
      <c r="C143" s="11"/>
      <c r="D143" s="22" t="str">
        <f t="shared" si="6"/>
        <v>C.13</v>
      </c>
      <c r="E143" s="132" t="s">
        <v>191</v>
      </c>
      <c r="F143" s="131"/>
      <c r="G143" s="128"/>
      <c r="H143" s="130"/>
      <c r="I143" s="160"/>
      <c r="J143" s="27"/>
      <c r="K143" s="28" t="str">
        <f t="shared" si="15"/>
        <v/>
      </c>
      <c r="N143" s="24"/>
    </row>
    <row r="144" spans="1:14" ht="12.75" customHeight="1" x14ac:dyDescent="0.2">
      <c r="B144" s="1">
        <f t="shared" si="14"/>
        <v>9</v>
      </c>
      <c r="C144" s="11"/>
      <c r="D144" s="22" t="str">
        <f t="shared" si="6"/>
        <v/>
      </c>
      <c r="E144" s="128"/>
      <c r="F144" s="134"/>
      <c r="G144" s="131"/>
      <c r="H144" s="130"/>
      <c r="I144" s="187"/>
      <c r="J144" s="27"/>
      <c r="K144" s="28" t="str">
        <f t="shared" si="15"/>
        <v/>
      </c>
      <c r="N144" s="24"/>
    </row>
    <row r="145" spans="1:14" ht="12.75" customHeight="1" x14ac:dyDescent="0.2">
      <c r="B145" s="1">
        <f t="shared" si="14"/>
        <v>10</v>
      </c>
      <c r="C145" s="11"/>
      <c r="D145" s="22" t="str">
        <f t="shared" ref="D145:D168" si="16">IF(A145="","",RIGHT($K$5,1)&amp;"."&amp;IF(LEN(A145)=1,"0"&amp;A145,A145))</f>
        <v/>
      </c>
      <c r="E145" s="128" t="s">
        <v>418</v>
      </c>
      <c r="F145" s="133"/>
      <c r="G145" s="128"/>
      <c r="H145" s="130" t="s">
        <v>89</v>
      </c>
      <c r="I145" s="187">
        <v>80</v>
      </c>
      <c r="J145" s="27"/>
      <c r="K145" s="28" t="str">
        <f t="shared" si="15"/>
        <v/>
      </c>
      <c r="N145" s="24"/>
    </row>
    <row r="146" spans="1:14" ht="12.75" customHeight="1" x14ac:dyDescent="0.2">
      <c r="B146" s="1">
        <f t="shared" si="14"/>
        <v>11</v>
      </c>
      <c r="C146" s="2"/>
      <c r="D146" s="22" t="str">
        <f t="shared" si="16"/>
        <v/>
      </c>
      <c r="E146" s="128" t="s">
        <v>374</v>
      </c>
      <c r="F146" s="133"/>
      <c r="G146" s="128"/>
      <c r="H146" s="130"/>
      <c r="I146" s="154"/>
      <c r="J146" s="27"/>
      <c r="K146" s="28" t="str">
        <f t="shared" si="15"/>
        <v/>
      </c>
      <c r="N146" s="24"/>
    </row>
    <row r="147" spans="1:14" ht="12.75" customHeight="1" x14ac:dyDescent="0.2">
      <c r="B147" s="1">
        <f t="shared" si="14"/>
        <v>12</v>
      </c>
      <c r="C147" s="2"/>
      <c r="D147" s="22" t="str">
        <f t="shared" si="16"/>
        <v/>
      </c>
      <c r="E147" s="128" t="s">
        <v>375</v>
      </c>
      <c r="F147" s="133"/>
      <c r="G147" s="128"/>
      <c r="H147" s="130"/>
      <c r="I147" s="154"/>
      <c r="J147" s="27"/>
      <c r="K147" s="28" t="str">
        <f t="shared" si="15"/>
        <v/>
      </c>
      <c r="N147" s="24"/>
    </row>
    <row r="148" spans="1:14" ht="12.75" customHeight="1" x14ac:dyDescent="0.2">
      <c r="B148" s="1">
        <f t="shared" si="14"/>
        <v>13</v>
      </c>
      <c r="C148" s="2"/>
      <c r="D148" s="22" t="str">
        <f t="shared" si="16"/>
        <v/>
      </c>
      <c r="E148" s="128" t="s">
        <v>376</v>
      </c>
      <c r="F148" s="133"/>
      <c r="G148" s="128"/>
      <c r="H148" s="130"/>
      <c r="I148" s="154"/>
      <c r="J148" s="27"/>
      <c r="K148" s="28" t="str">
        <f t="shared" si="15"/>
        <v/>
      </c>
      <c r="N148" s="24"/>
    </row>
    <row r="149" spans="1:14" ht="12.75" customHeight="1" x14ac:dyDescent="0.2">
      <c r="B149" s="1">
        <f t="shared" si="14"/>
        <v>14</v>
      </c>
      <c r="C149" s="2"/>
      <c r="D149" s="22" t="str">
        <f t="shared" si="16"/>
        <v/>
      </c>
      <c r="E149" s="128" t="s">
        <v>373</v>
      </c>
      <c r="F149" s="155"/>
      <c r="G149" s="147"/>
      <c r="H149" s="142"/>
      <c r="I149" s="154"/>
      <c r="J149" s="27"/>
      <c r="K149" s="28" t="str">
        <f t="shared" si="15"/>
        <v/>
      </c>
      <c r="N149" s="24"/>
    </row>
    <row r="150" spans="1:14" ht="12.75" customHeight="1" x14ac:dyDescent="0.2">
      <c r="B150" s="1">
        <f t="shared" si="14"/>
        <v>15</v>
      </c>
      <c r="C150" s="2"/>
      <c r="D150" s="22" t="str">
        <f t="shared" si="16"/>
        <v/>
      </c>
      <c r="E150" s="144" t="s">
        <v>378</v>
      </c>
      <c r="F150" s="141"/>
      <c r="G150" s="141"/>
      <c r="H150" s="142"/>
      <c r="I150" s="154"/>
      <c r="J150" s="27"/>
      <c r="K150" s="28" t="str">
        <f t="shared" si="15"/>
        <v/>
      </c>
      <c r="N150" s="24"/>
    </row>
    <row r="151" spans="1:14" ht="12.75" customHeight="1" x14ac:dyDescent="0.2">
      <c r="B151" s="1">
        <f t="shared" si="14"/>
        <v>16</v>
      </c>
      <c r="C151" s="2"/>
      <c r="D151" s="22" t="str">
        <f t="shared" si="16"/>
        <v/>
      </c>
      <c r="E151" s="144" t="s">
        <v>377</v>
      </c>
      <c r="F151" s="141"/>
      <c r="G151" s="141"/>
      <c r="H151" s="142"/>
      <c r="I151" s="154"/>
      <c r="J151" s="27"/>
      <c r="K151" s="28"/>
      <c r="N151" s="24"/>
    </row>
    <row r="152" spans="1:14" ht="12.75" customHeight="1" x14ac:dyDescent="0.2">
      <c r="B152" s="1">
        <f t="shared" si="14"/>
        <v>17</v>
      </c>
      <c r="C152" s="2"/>
      <c r="D152" s="22" t="str">
        <f t="shared" si="16"/>
        <v/>
      </c>
      <c r="E152" s="4" t="s">
        <v>370</v>
      </c>
      <c r="F152" s="155"/>
      <c r="G152" s="147"/>
      <c r="H152" s="142"/>
      <c r="I152" s="154"/>
      <c r="J152" s="27"/>
      <c r="K152" s="28" t="str">
        <f t="shared" si="15"/>
        <v/>
      </c>
      <c r="N152" s="24"/>
    </row>
    <row r="153" spans="1:14" ht="12.75" customHeight="1" x14ac:dyDescent="0.2">
      <c r="B153" s="1">
        <f t="shared" si="14"/>
        <v>18</v>
      </c>
      <c r="C153" s="2"/>
      <c r="D153" s="22" t="str">
        <f t="shared" si="16"/>
        <v/>
      </c>
      <c r="E153" s="4" t="s">
        <v>372</v>
      </c>
      <c r="F153" s="135"/>
      <c r="G153" s="131"/>
      <c r="H153" s="130"/>
      <c r="I153" s="187"/>
      <c r="J153" s="27"/>
      <c r="K153" s="28" t="str">
        <f t="shared" si="15"/>
        <v/>
      </c>
      <c r="N153" s="24"/>
    </row>
    <row r="154" spans="1:14" ht="12.75" customHeight="1" x14ac:dyDescent="0.2">
      <c r="B154" s="1">
        <f t="shared" si="14"/>
        <v>19</v>
      </c>
      <c r="C154" s="2"/>
      <c r="D154" s="22" t="str">
        <f t="shared" si="16"/>
        <v/>
      </c>
      <c r="E154" s="4" t="s">
        <v>371</v>
      </c>
      <c r="F154" s="4"/>
      <c r="G154" s="4"/>
      <c r="H154" s="5"/>
      <c r="I154" s="154"/>
      <c r="J154" s="27"/>
      <c r="K154" s="28" t="str">
        <f t="shared" si="15"/>
        <v/>
      </c>
      <c r="N154" s="24"/>
    </row>
    <row r="155" spans="1:14" ht="12.75" customHeight="1" x14ac:dyDescent="0.2">
      <c r="B155" s="1">
        <f t="shared" si="14"/>
        <v>20</v>
      </c>
      <c r="C155" s="2"/>
      <c r="D155" s="22" t="str">
        <f t="shared" si="16"/>
        <v/>
      </c>
      <c r="E155" s="4" t="s">
        <v>419</v>
      </c>
      <c r="F155" s="4"/>
      <c r="G155" s="4"/>
      <c r="H155" s="5"/>
      <c r="I155" s="154"/>
      <c r="J155" s="27"/>
      <c r="K155" s="28" t="str">
        <f t="shared" si="15"/>
        <v/>
      </c>
      <c r="N155" s="24"/>
    </row>
    <row r="156" spans="1:14" ht="12.75" customHeight="1" x14ac:dyDescent="0.2">
      <c r="B156" s="1">
        <f t="shared" si="14"/>
        <v>21</v>
      </c>
      <c r="C156" s="2"/>
      <c r="D156" s="22" t="str">
        <f t="shared" si="16"/>
        <v/>
      </c>
      <c r="E156" s="4"/>
      <c r="F156" s="4"/>
      <c r="G156" s="4"/>
      <c r="H156" s="5"/>
      <c r="I156" s="154"/>
      <c r="J156" s="27"/>
      <c r="K156" s="28" t="str">
        <f t="shared" si="15"/>
        <v/>
      </c>
      <c r="N156" s="24"/>
    </row>
    <row r="157" spans="1:14" ht="12.75" customHeight="1" x14ac:dyDescent="0.2">
      <c r="A157" s="15">
        <v>14</v>
      </c>
      <c r="B157" s="1">
        <f t="shared" si="14"/>
        <v>22</v>
      </c>
      <c r="C157" s="11"/>
      <c r="D157" s="22" t="str">
        <f t="shared" si="16"/>
        <v>C.14</v>
      </c>
      <c r="E157" s="4" t="s">
        <v>273</v>
      </c>
      <c r="F157" s="155"/>
      <c r="G157" s="147"/>
      <c r="H157" s="142" t="s">
        <v>190</v>
      </c>
      <c r="I157" s="154">
        <v>1</v>
      </c>
      <c r="J157" s="27"/>
      <c r="K157" s="28" t="str">
        <f t="shared" si="15"/>
        <v/>
      </c>
      <c r="N157" s="24"/>
    </row>
    <row r="158" spans="1:14" ht="12.75" customHeight="1" x14ac:dyDescent="0.2">
      <c r="B158" s="1">
        <f t="shared" si="14"/>
        <v>23</v>
      </c>
      <c r="C158" s="11"/>
      <c r="D158" s="22" t="str">
        <f t="shared" si="16"/>
        <v/>
      </c>
      <c r="E158" s="4" t="s">
        <v>274</v>
      </c>
      <c r="F158" s="135"/>
      <c r="G158" s="131"/>
      <c r="H158" s="130"/>
      <c r="I158" s="187"/>
      <c r="J158" s="27"/>
      <c r="K158" s="28" t="str">
        <f t="shared" si="15"/>
        <v/>
      </c>
      <c r="N158" s="24"/>
    </row>
    <row r="159" spans="1:14" ht="12.75" customHeight="1" x14ac:dyDescent="0.2">
      <c r="B159" s="1">
        <f t="shared" si="14"/>
        <v>24</v>
      </c>
      <c r="C159" s="11"/>
      <c r="D159" s="22" t="str">
        <f t="shared" si="16"/>
        <v/>
      </c>
      <c r="E159" s="4"/>
      <c r="F159" s="155"/>
      <c r="G159" s="147"/>
      <c r="H159" s="142"/>
      <c r="I159" s="154"/>
      <c r="J159" s="27"/>
      <c r="K159" s="28" t="str">
        <f t="shared" si="15"/>
        <v/>
      </c>
      <c r="N159" s="24"/>
    </row>
    <row r="160" spans="1:14" ht="12.75" customHeight="1" x14ac:dyDescent="0.2">
      <c r="B160" s="1">
        <f t="shared" si="14"/>
        <v>25</v>
      </c>
      <c r="C160" s="11"/>
      <c r="D160" s="22" t="str">
        <f t="shared" si="16"/>
        <v/>
      </c>
      <c r="E160" s="4"/>
      <c r="F160" s="135"/>
      <c r="G160" s="131"/>
      <c r="H160" s="130"/>
      <c r="I160" s="187"/>
      <c r="J160" s="27"/>
      <c r="K160" s="28" t="str">
        <f t="shared" si="15"/>
        <v/>
      </c>
      <c r="N160" s="24"/>
    </row>
    <row r="161" spans="1:18" ht="12.75" customHeight="1" x14ac:dyDescent="0.2">
      <c r="A161" s="15">
        <v>15</v>
      </c>
      <c r="B161" s="1">
        <f t="shared" si="14"/>
        <v>26</v>
      </c>
      <c r="C161" s="11"/>
      <c r="D161" s="22" t="str">
        <f>IF(A161="","",RIGHT($K$5,1)&amp;"."&amp;IF(LEN(A161)=1,"0"&amp;A161,A161))</f>
        <v>C.15</v>
      </c>
      <c r="E161" s="23" t="s">
        <v>56</v>
      </c>
      <c r="G161" s="4"/>
      <c r="H161" s="5"/>
      <c r="I161" s="154"/>
      <c r="J161" s="27"/>
      <c r="K161" s="28" t="str">
        <f t="shared" si="15"/>
        <v/>
      </c>
      <c r="N161" s="24"/>
    </row>
    <row r="162" spans="1:18" ht="12.75" customHeight="1" x14ac:dyDescent="0.2">
      <c r="B162" s="1">
        <f t="shared" si="14"/>
        <v>27</v>
      </c>
      <c r="C162" s="2"/>
      <c r="D162" s="22" t="str">
        <f t="shared" si="16"/>
        <v/>
      </c>
      <c r="E162" s="4"/>
      <c r="F162" s="4"/>
      <c r="G162" s="4"/>
      <c r="H162" s="5"/>
      <c r="I162" s="154"/>
      <c r="J162" s="27"/>
      <c r="K162" s="28" t="str">
        <f t="shared" si="15"/>
        <v/>
      </c>
      <c r="N162" s="24"/>
    </row>
    <row r="163" spans="1:18" ht="12.75" customHeight="1" x14ac:dyDescent="0.2">
      <c r="B163" s="1">
        <f t="shared" si="14"/>
        <v>28</v>
      </c>
      <c r="C163" s="11"/>
      <c r="D163" s="22" t="str">
        <f t="shared" si="16"/>
        <v/>
      </c>
      <c r="E163" s="4" t="s">
        <v>22</v>
      </c>
      <c r="F163" s="128" t="s">
        <v>420</v>
      </c>
      <c r="G163" s="128"/>
      <c r="H163" s="130" t="s">
        <v>401</v>
      </c>
      <c r="I163" s="154">
        <v>1</v>
      </c>
      <c r="J163" s="27">
        <v>300000</v>
      </c>
      <c r="K163" s="28">
        <f t="shared" si="15"/>
        <v>300000</v>
      </c>
      <c r="N163" s="24"/>
    </row>
    <row r="164" spans="1:18" ht="12.75" customHeight="1" x14ac:dyDescent="0.2">
      <c r="B164" s="1">
        <f t="shared" si="14"/>
        <v>29</v>
      </c>
      <c r="C164" s="11"/>
      <c r="D164" s="22" t="str">
        <f t="shared" si="16"/>
        <v/>
      </c>
      <c r="E164" s="4"/>
      <c r="F164" s="128"/>
      <c r="G164" s="128"/>
      <c r="H164" s="130"/>
      <c r="I164" s="154"/>
      <c r="J164" s="27"/>
      <c r="K164" s="28" t="str">
        <f t="shared" si="15"/>
        <v/>
      </c>
      <c r="N164" s="24"/>
    </row>
    <row r="165" spans="1:18" ht="12.75" customHeight="1" x14ac:dyDescent="0.2">
      <c r="B165" s="1">
        <f t="shared" si="14"/>
        <v>30</v>
      </c>
      <c r="C165" s="11"/>
      <c r="D165" s="22" t="str">
        <f t="shared" si="16"/>
        <v/>
      </c>
      <c r="E165" s="4" t="s">
        <v>26</v>
      </c>
      <c r="F165" s="128" t="s">
        <v>195</v>
      </c>
      <c r="G165" s="136"/>
      <c r="H165" s="130" t="s">
        <v>401</v>
      </c>
      <c r="I165" s="154">
        <v>1</v>
      </c>
      <c r="J165" s="27">
        <v>150000</v>
      </c>
      <c r="K165" s="28">
        <f t="shared" si="15"/>
        <v>150000</v>
      </c>
      <c r="N165" s="24"/>
    </row>
    <row r="166" spans="1:18" ht="12.75" customHeight="1" x14ac:dyDescent="0.25">
      <c r="B166" s="1">
        <f t="shared" si="14"/>
        <v>31</v>
      </c>
      <c r="C166" s="11"/>
      <c r="D166" s="22" t="str">
        <f t="shared" si="16"/>
        <v/>
      </c>
      <c r="E166" s="191"/>
      <c r="F166" s="128"/>
      <c r="G166" s="136"/>
      <c r="H166" s="130"/>
      <c r="I166" s="154"/>
      <c r="J166" s="27"/>
      <c r="K166" s="28" t="str">
        <f t="shared" si="15"/>
        <v/>
      </c>
      <c r="N166" s="24"/>
    </row>
    <row r="167" spans="1:18" ht="12.75" customHeight="1" x14ac:dyDescent="0.2">
      <c r="B167" s="1">
        <f t="shared" si="14"/>
        <v>32</v>
      </c>
      <c r="C167" s="11"/>
      <c r="D167" s="22" t="str">
        <f t="shared" si="16"/>
        <v/>
      </c>
      <c r="E167" s="137" t="s">
        <v>37</v>
      </c>
      <c r="F167" s="128" t="s">
        <v>196</v>
      </c>
      <c r="G167" s="136"/>
      <c r="H167" s="130" t="s">
        <v>401</v>
      </c>
      <c r="I167" s="154">
        <v>1</v>
      </c>
      <c r="J167" s="27">
        <v>150000</v>
      </c>
      <c r="K167" s="28">
        <f t="shared" si="15"/>
        <v>150000</v>
      </c>
      <c r="N167" s="24"/>
    </row>
    <row r="168" spans="1:18" ht="12.75" customHeight="1" x14ac:dyDescent="0.2">
      <c r="B168" s="1">
        <f t="shared" si="14"/>
        <v>33</v>
      </c>
      <c r="C168" s="2"/>
      <c r="D168" s="22" t="str">
        <f t="shared" si="16"/>
        <v/>
      </c>
      <c r="E168" s="128"/>
      <c r="F168" s="128"/>
      <c r="G168" s="128"/>
      <c r="H168" s="130"/>
      <c r="I168" s="160"/>
      <c r="J168" s="27"/>
      <c r="K168" s="28" t="str">
        <f t="shared" si="15"/>
        <v/>
      </c>
      <c r="N168" s="24"/>
    </row>
    <row r="169" spans="1:18" ht="12.75" customHeight="1" x14ac:dyDescent="0.2">
      <c r="B169" s="1">
        <f t="shared" si="14"/>
        <v>34</v>
      </c>
      <c r="C169" s="2"/>
      <c r="D169" s="22"/>
      <c r="E169" s="133" t="s">
        <v>41</v>
      </c>
      <c r="F169" s="128" t="s">
        <v>379</v>
      </c>
      <c r="G169" s="136"/>
      <c r="H169" s="130" t="s">
        <v>401</v>
      </c>
      <c r="I169" s="160">
        <v>1</v>
      </c>
      <c r="J169" s="27">
        <v>50000</v>
      </c>
      <c r="K169" s="28">
        <f t="shared" si="15"/>
        <v>50000</v>
      </c>
      <c r="N169" s="24"/>
    </row>
    <row r="170" spans="1:18" ht="12.75" customHeight="1" x14ac:dyDescent="0.2">
      <c r="B170" s="1">
        <f t="shared" si="14"/>
        <v>35</v>
      </c>
      <c r="C170" s="11"/>
      <c r="D170" s="22"/>
      <c r="E170" s="147"/>
      <c r="F170" s="147"/>
      <c r="G170" s="147"/>
      <c r="H170" s="142"/>
      <c r="I170" s="154"/>
      <c r="J170" s="27"/>
      <c r="K170" s="28" t="str">
        <f t="shared" si="15"/>
        <v/>
      </c>
      <c r="N170" s="24"/>
    </row>
    <row r="171" spans="1:18" ht="12.75" customHeight="1" x14ac:dyDescent="0.2">
      <c r="B171" s="1">
        <f t="shared" si="14"/>
        <v>36</v>
      </c>
      <c r="C171" s="11"/>
      <c r="D171" s="22"/>
      <c r="E171" s="137" t="s">
        <v>42</v>
      </c>
      <c r="F171" s="4" t="s">
        <v>357</v>
      </c>
      <c r="G171" s="4"/>
      <c r="H171" s="5" t="s">
        <v>401</v>
      </c>
      <c r="I171" s="154">
        <v>1</v>
      </c>
      <c r="J171" s="27">
        <v>100000</v>
      </c>
      <c r="K171" s="28">
        <f t="shared" si="15"/>
        <v>100000</v>
      </c>
      <c r="N171" s="24"/>
    </row>
    <row r="172" spans="1:18" ht="12.75" customHeight="1" x14ac:dyDescent="0.25">
      <c r="B172" s="1">
        <f t="shared" si="14"/>
        <v>37</v>
      </c>
      <c r="C172" s="2"/>
      <c r="D172" s="22"/>
      <c r="E172" s="191"/>
      <c r="F172" s="4"/>
      <c r="G172" s="4"/>
      <c r="H172" s="5"/>
      <c r="I172" s="154"/>
      <c r="J172" s="27"/>
      <c r="K172" s="28" t="str">
        <f t="shared" si="15"/>
        <v/>
      </c>
      <c r="N172" s="147"/>
      <c r="O172" s="155"/>
      <c r="P172" s="147"/>
      <c r="Q172" s="158"/>
      <c r="R172" s="157"/>
    </row>
    <row r="173" spans="1:18" ht="12.75" customHeight="1" x14ac:dyDescent="0.2">
      <c r="B173" s="1">
        <f t="shared" si="14"/>
        <v>38</v>
      </c>
      <c r="C173" s="2"/>
      <c r="D173" s="22"/>
      <c r="E173" s="137" t="s">
        <v>43</v>
      </c>
      <c r="F173" s="4" t="s">
        <v>355</v>
      </c>
      <c r="G173" s="109"/>
      <c r="H173" s="5" t="s">
        <v>401</v>
      </c>
      <c r="I173" s="160">
        <v>1</v>
      </c>
      <c r="J173" s="27">
        <v>10000</v>
      </c>
      <c r="K173" s="28">
        <f t="shared" si="15"/>
        <v>10000</v>
      </c>
      <c r="N173" s="147"/>
      <c r="O173" s="147"/>
      <c r="P173" s="147"/>
      <c r="Q173" s="158"/>
      <c r="R173" s="157"/>
    </row>
    <row r="174" spans="1:18" ht="12.75" customHeight="1" x14ac:dyDescent="0.2">
      <c r="B174" s="1">
        <f t="shared" si="14"/>
        <v>39</v>
      </c>
      <c r="C174" s="11"/>
      <c r="D174" s="22"/>
      <c r="E174" s="7"/>
      <c r="F174" s="4"/>
      <c r="G174" s="141"/>
      <c r="H174" s="142"/>
      <c r="I174" s="154"/>
      <c r="J174" s="27"/>
      <c r="K174" s="28" t="str">
        <f t="shared" si="15"/>
        <v/>
      </c>
      <c r="N174" s="147"/>
      <c r="O174" s="155"/>
      <c r="P174" s="147"/>
      <c r="Q174" s="158"/>
      <c r="R174" s="157"/>
    </row>
    <row r="175" spans="1:18" ht="12.75" customHeight="1" x14ac:dyDescent="0.2">
      <c r="B175" s="1">
        <f t="shared" si="14"/>
        <v>40</v>
      </c>
      <c r="C175" s="11"/>
      <c r="D175" s="22"/>
      <c r="E175" s="155" t="s">
        <v>44</v>
      </c>
      <c r="F175" s="155" t="s">
        <v>395</v>
      </c>
      <c r="G175" s="147"/>
      <c r="H175" s="5" t="s">
        <v>401</v>
      </c>
      <c r="I175" s="160">
        <v>1</v>
      </c>
      <c r="J175" s="27">
        <v>150000</v>
      </c>
      <c r="K175" s="28">
        <f t="shared" ref="K175" si="17">IF(AND(H175&lt;&gt;"",I175=""),"Rate Only",IF(J175="","",I175*J175))</f>
        <v>150000</v>
      </c>
      <c r="N175" s="147"/>
      <c r="O175" s="147"/>
      <c r="P175" s="147"/>
      <c r="Q175" s="158"/>
      <c r="R175" s="157"/>
    </row>
    <row r="176" spans="1:18" ht="12.75" customHeight="1" x14ac:dyDescent="0.2">
      <c r="B176" s="1">
        <f t="shared" si="14"/>
        <v>41</v>
      </c>
      <c r="C176" s="11"/>
      <c r="D176" s="22"/>
      <c r="E176" s="4"/>
      <c r="F176" s="4"/>
      <c r="G176" s="4"/>
      <c r="H176" s="5"/>
      <c r="I176" s="154"/>
      <c r="J176" s="27"/>
      <c r="K176" s="28" t="str">
        <f t="shared" si="15"/>
        <v/>
      </c>
      <c r="N176" s="147"/>
      <c r="O176" s="155"/>
      <c r="P176" s="147"/>
      <c r="Q176" s="158"/>
      <c r="R176" s="157"/>
    </row>
    <row r="177" spans="2:14" ht="12.75" customHeight="1" x14ac:dyDescent="0.2">
      <c r="B177" s="1">
        <f t="shared" si="14"/>
        <v>42</v>
      </c>
      <c r="C177" s="11"/>
      <c r="D177" s="22"/>
      <c r="E177" s="31" t="s">
        <v>177</v>
      </c>
      <c r="F177" s="24" t="s">
        <v>45</v>
      </c>
      <c r="H177" s="25" t="s">
        <v>46</v>
      </c>
      <c r="I177" s="74">
        <f>SUM(K163:K175)</f>
        <v>910000</v>
      </c>
      <c r="J177" s="199"/>
      <c r="K177" s="28" t="str">
        <f t="shared" si="15"/>
        <v/>
      </c>
      <c r="N177" s="24"/>
    </row>
    <row r="178" spans="2:14" ht="12.75" customHeight="1" x14ac:dyDescent="0.2">
      <c r="B178" s="1">
        <f t="shared" si="14"/>
        <v>43</v>
      </c>
      <c r="C178" s="11"/>
      <c r="D178" s="22"/>
      <c r="F178" s="24" t="s">
        <v>64</v>
      </c>
      <c r="G178" s="125"/>
      <c r="H178" s="25"/>
      <c r="I178" s="197"/>
      <c r="J178" s="27"/>
      <c r="K178" s="28" t="str">
        <f t="shared" si="15"/>
        <v/>
      </c>
      <c r="N178" s="24"/>
    </row>
    <row r="179" spans="2:14" ht="12.75" customHeight="1" x14ac:dyDescent="0.2">
      <c r="B179" s="1">
        <f t="shared" si="14"/>
        <v>44</v>
      </c>
      <c r="C179" s="11"/>
      <c r="D179" s="22"/>
      <c r="E179" s="147"/>
      <c r="F179" s="155"/>
      <c r="G179" s="147"/>
      <c r="H179" s="142"/>
      <c r="I179" s="154"/>
      <c r="J179" s="27"/>
      <c r="K179" s="28" t="str">
        <f t="shared" si="15"/>
        <v/>
      </c>
      <c r="N179" s="24"/>
    </row>
    <row r="180" spans="2:14" ht="12.75" customHeight="1" x14ac:dyDescent="0.2">
      <c r="B180" s="1">
        <f t="shared" si="14"/>
        <v>45</v>
      </c>
      <c r="C180" s="21"/>
      <c r="D180" s="22"/>
      <c r="E180" s="7"/>
      <c r="F180" s="4"/>
      <c r="G180" s="4"/>
      <c r="H180" s="5"/>
      <c r="I180" s="187"/>
      <c r="J180" s="159"/>
      <c r="K180" s="28" t="str">
        <f t="shared" si="15"/>
        <v/>
      </c>
      <c r="N180" s="24"/>
    </row>
    <row r="181" spans="2:14" ht="12.75" customHeight="1" x14ac:dyDescent="0.2">
      <c r="B181" s="1">
        <f t="shared" si="14"/>
        <v>46</v>
      </c>
      <c r="C181" s="11"/>
      <c r="D181" s="22"/>
      <c r="E181" s="7"/>
      <c r="F181" s="4"/>
      <c r="G181" s="4"/>
      <c r="H181" s="5"/>
      <c r="I181" s="187"/>
      <c r="J181" s="159"/>
      <c r="K181" s="28" t="str">
        <f t="shared" si="15"/>
        <v/>
      </c>
      <c r="N181" s="24"/>
    </row>
    <row r="182" spans="2:14" ht="12.75" customHeight="1" x14ac:dyDescent="0.2">
      <c r="B182" s="1">
        <f t="shared" si="14"/>
        <v>47</v>
      </c>
      <c r="C182" s="2"/>
      <c r="D182" s="22"/>
      <c r="E182" s="4"/>
      <c r="F182" s="4"/>
      <c r="G182" s="4"/>
      <c r="H182" s="142"/>
      <c r="I182" s="154"/>
      <c r="J182" s="159"/>
      <c r="K182" s="28" t="str">
        <f t="shared" si="15"/>
        <v/>
      </c>
      <c r="N182" s="162"/>
    </row>
    <row r="183" spans="2:14" ht="12.75" customHeight="1" x14ac:dyDescent="0.2">
      <c r="B183" s="1">
        <f t="shared" si="14"/>
        <v>48</v>
      </c>
      <c r="C183" s="2"/>
      <c r="D183" s="22"/>
      <c r="E183" s="4"/>
      <c r="F183" s="4"/>
      <c r="G183" s="4"/>
      <c r="H183" s="5"/>
      <c r="I183" s="154"/>
      <c r="J183" s="159"/>
      <c r="K183" s="28" t="str">
        <f t="shared" si="15"/>
        <v/>
      </c>
      <c r="N183" s="24"/>
    </row>
    <row r="184" spans="2:14" ht="12.75" customHeight="1" x14ac:dyDescent="0.2">
      <c r="B184" s="1" t="e">
        <f>#REF!+1</f>
        <v>#REF!</v>
      </c>
      <c r="C184" s="76"/>
      <c r="D184" s="79"/>
      <c r="E184" s="78"/>
      <c r="F184" s="78"/>
      <c r="G184" s="78"/>
      <c r="H184" s="79"/>
      <c r="I184" s="184"/>
      <c r="J184" s="81"/>
      <c r="K184" s="82"/>
      <c r="N184" s="24"/>
    </row>
    <row r="185" spans="2:14" ht="12.75" customHeight="1" x14ac:dyDescent="0.2">
      <c r="B185" s="1" t="e">
        <f t="shared" si="14"/>
        <v>#REF!</v>
      </c>
      <c r="C185" s="83" t="str">
        <f>$K$5</f>
        <v>Section C</v>
      </c>
      <c r="D185" s="98" t="s">
        <v>12</v>
      </c>
      <c r="I185" s="180"/>
      <c r="J185" s="50"/>
      <c r="K185" s="85"/>
      <c r="N185" s="24"/>
    </row>
    <row r="186" spans="2:14" ht="12.75" customHeight="1" x14ac:dyDescent="0.2">
      <c r="B186" s="1" t="e">
        <f t="shared" si="14"/>
        <v>#REF!</v>
      </c>
      <c r="C186" s="86"/>
      <c r="D186" s="89"/>
      <c r="E186" s="88"/>
      <c r="F186" s="88"/>
      <c r="G186" s="88"/>
      <c r="H186" s="89"/>
      <c r="I186" s="185"/>
      <c r="J186" s="91"/>
      <c r="K186" s="92"/>
      <c r="N186" s="24"/>
    </row>
  </sheetData>
  <mergeCells count="2">
    <mergeCell ref="C1:K1"/>
    <mergeCell ref="C5:G5"/>
  </mergeCells>
  <conditionalFormatting sqref="A1:A1048576">
    <cfRule type="duplicateValues" dxfId="3" priority="1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  <rowBreaks count="1" manualBreakCount="1">
    <brk id="64" min="2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3559-8AC5-4BA2-B687-108E2029CA7F}">
  <dimension ref="A1:R183"/>
  <sheetViews>
    <sheetView view="pageBreakPreview" topLeftCell="A151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179" customWidth="1"/>
    <col min="10" max="10" width="10.7109375" style="47" customWidth="1"/>
    <col min="11" max="11" width="12.7109375" style="48" customWidth="1"/>
    <col min="12" max="13" width="9.140625" style="24"/>
    <col min="14" max="14" width="9.140625" style="75"/>
    <col min="15" max="258" width="9.140625" style="24"/>
    <col min="259" max="259" width="9.5703125" style="24" customWidth="1"/>
    <col min="260" max="260" width="7.42578125" style="24" customWidth="1"/>
    <col min="261" max="262" width="3.7109375" style="24" customWidth="1"/>
    <col min="263" max="263" width="29.7109375" style="24" customWidth="1"/>
    <col min="264" max="264" width="8.140625" style="24" customWidth="1"/>
    <col min="265" max="265" width="8.7109375" style="24" customWidth="1"/>
    <col min="266" max="266" width="9.7109375" style="24" customWidth="1"/>
    <col min="267" max="267" width="12.7109375" style="24" customWidth="1"/>
    <col min="268" max="514" width="9.140625" style="24"/>
    <col min="515" max="515" width="9.5703125" style="24" customWidth="1"/>
    <col min="516" max="516" width="7.42578125" style="24" customWidth="1"/>
    <col min="517" max="518" width="3.7109375" style="24" customWidth="1"/>
    <col min="519" max="519" width="29.7109375" style="24" customWidth="1"/>
    <col min="520" max="520" width="8.140625" style="24" customWidth="1"/>
    <col min="521" max="521" width="8.7109375" style="24" customWidth="1"/>
    <col min="522" max="522" width="9.7109375" style="24" customWidth="1"/>
    <col min="523" max="523" width="12.7109375" style="24" customWidth="1"/>
    <col min="524" max="770" width="9.140625" style="24"/>
    <col min="771" max="771" width="9.5703125" style="24" customWidth="1"/>
    <col min="772" max="772" width="7.42578125" style="24" customWidth="1"/>
    <col min="773" max="774" width="3.7109375" style="24" customWidth="1"/>
    <col min="775" max="775" width="29.7109375" style="24" customWidth="1"/>
    <col min="776" max="776" width="8.140625" style="24" customWidth="1"/>
    <col min="777" max="777" width="8.7109375" style="24" customWidth="1"/>
    <col min="778" max="778" width="9.7109375" style="24" customWidth="1"/>
    <col min="779" max="779" width="12.7109375" style="24" customWidth="1"/>
    <col min="780" max="1026" width="9.140625" style="24"/>
    <col min="1027" max="1027" width="9.5703125" style="24" customWidth="1"/>
    <col min="1028" max="1028" width="7.42578125" style="24" customWidth="1"/>
    <col min="1029" max="1030" width="3.7109375" style="24" customWidth="1"/>
    <col min="1031" max="1031" width="29.7109375" style="24" customWidth="1"/>
    <col min="1032" max="1032" width="8.140625" style="24" customWidth="1"/>
    <col min="1033" max="1033" width="8.7109375" style="24" customWidth="1"/>
    <col min="1034" max="1034" width="9.7109375" style="24" customWidth="1"/>
    <col min="1035" max="1035" width="12.7109375" style="24" customWidth="1"/>
    <col min="1036" max="1282" width="9.140625" style="24"/>
    <col min="1283" max="1283" width="9.5703125" style="24" customWidth="1"/>
    <col min="1284" max="1284" width="7.42578125" style="24" customWidth="1"/>
    <col min="1285" max="1286" width="3.7109375" style="24" customWidth="1"/>
    <col min="1287" max="1287" width="29.7109375" style="24" customWidth="1"/>
    <col min="1288" max="1288" width="8.140625" style="24" customWidth="1"/>
    <col min="1289" max="1289" width="8.7109375" style="24" customWidth="1"/>
    <col min="1290" max="1290" width="9.7109375" style="24" customWidth="1"/>
    <col min="1291" max="1291" width="12.7109375" style="24" customWidth="1"/>
    <col min="1292" max="1538" width="9.140625" style="24"/>
    <col min="1539" max="1539" width="9.5703125" style="24" customWidth="1"/>
    <col min="1540" max="1540" width="7.42578125" style="24" customWidth="1"/>
    <col min="1541" max="1542" width="3.7109375" style="24" customWidth="1"/>
    <col min="1543" max="1543" width="29.7109375" style="24" customWidth="1"/>
    <col min="1544" max="1544" width="8.140625" style="24" customWidth="1"/>
    <col min="1545" max="1545" width="8.7109375" style="24" customWidth="1"/>
    <col min="1546" max="1546" width="9.7109375" style="24" customWidth="1"/>
    <col min="1547" max="1547" width="12.7109375" style="24" customWidth="1"/>
    <col min="1548" max="1794" width="9.140625" style="24"/>
    <col min="1795" max="1795" width="9.5703125" style="24" customWidth="1"/>
    <col min="1796" max="1796" width="7.42578125" style="24" customWidth="1"/>
    <col min="1797" max="1798" width="3.7109375" style="24" customWidth="1"/>
    <col min="1799" max="1799" width="29.7109375" style="24" customWidth="1"/>
    <col min="1800" max="1800" width="8.140625" style="24" customWidth="1"/>
    <col min="1801" max="1801" width="8.7109375" style="24" customWidth="1"/>
    <col min="1802" max="1802" width="9.7109375" style="24" customWidth="1"/>
    <col min="1803" max="1803" width="12.7109375" style="24" customWidth="1"/>
    <col min="1804" max="2050" width="9.140625" style="24"/>
    <col min="2051" max="2051" width="9.5703125" style="24" customWidth="1"/>
    <col min="2052" max="2052" width="7.42578125" style="24" customWidth="1"/>
    <col min="2053" max="2054" width="3.7109375" style="24" customWidth="1"/>
    <col min="2055" max="2055" width="29.7109375" style="24" customWidth="1"/>
    <col min="2056" max="2056" width="8.140625" style="24" customWidth="1"/>
    <col min="2057" max="2057" width="8.7109375" style="24" customWidth="1"/>
    <col min="2058" max="2058" width="9.7109375" style="24" customWidth="1"/>
    <col min="2059" max="2059" width="12.7109375" style="24" customWidth="1"/>
    <col min="2060" max="2306" width="9.140625" style="24"/>
    <col min="2307" max="2307" width="9.5703125" style="24" customWidth="1"/>
    <col min="2308" max="2308" width="7.42578125" style="24" customWidth="1"/>
    <col min="2309" max="2310" width="3.7109375" style="24" customWidth="1"/>
    <col min="2311" max="2311" width="29.7109375" style="24" customWidth="1"/>
    <col min="2312" max="2312" width="8.140625" style="24" customWidth="1"/>
    <col min="2313" max="2313" width="8.7109375" style="24" customWidth="1"/>
    <col min="2314" max="2314" width="9.7109375" style="24" customWidth="1"/>
    <col min="2315" max="2315" width="12.7109375" style="24" customWidth="1"/>
    <col min="2316" max="2562" width="9.140625" style="24"/>
    <col min="2563" max="2563" width="9.5703125" style="24" customWidth="1"/>
    <col min="2564" max="2564" width="7.42578125" style="24" customWidth="1"/>
    <col min="2565" max="2566" width="3.7109375" style="24" customWidth="1"/>
    <col min="2567" max="2567" width="29.7109375" style="24" customWidth="1"/>
    <col min="2568" max="2568" width="8.140625" style="24" customWidth="1"/>
    <col min="2569" max="2569" width="8.7109375" style="24" customWidth="1"/>
    <col min="2570" max="2570" width="9.7109375" style="24" customWidth="1"/>
    <col min="2571" max="2571" width="12.7109375" style="24" customWidth="1"/>
    <col min="2572" max="2818" width="9.140625" style="24"/>
    <col min="2819" max="2819" width="9.5703125" style="24" customWidth="1"/>
    <col min="2820" max="2820" width="7.42578125" style="24" customWidth="1"/>
    <col min="2821" max="2822" width="3.7109375" style="24" customWidth="1"/>
    <col min="2823" max="2823" width="29.7109375" style="24" customWidth="1"/>
    <col min="2824" max="2824" width="8.140625" style="24" customWidth="1"/>
    <col min="2825" max="2825" width="8.7109375" style="24" customWidth="1"/>
    <col min="2826" max="2826" width="9.7109375" style="24" customWidth="1"/>
    <col min="2827" max="2827" width="12.7109375" style="24" customWidth="1"/>
    <col min="2828" max="3074" width="9.140625" style="24"/>
    <col min="3075" max="3075" width="9.5703125" style="24" customWidth="1"/>
    <col min="3076" max="3076" width="7.42578125" style="24" customWidth="1"/>
    <col min="3077" max="3078" width="3.7109375" style="24" customWidth="1"/>
    <col min="3079" max="3079" width="29.7109375" style="24" customWidth="1"/>
    <col min="3080" max="3080" width="8.140625" style="24" customWidth="1"/>
    <col min="3081" max="3081" width="8.7109375" style="24" customWidth="1"/>
    <col min="3082" max="3082" width="9.7109375" style="24" customWidth="1"/>
    <col min="3083" max="3083" width="12.7109375" style="24" customWidth="1"/>
    <col min="3084" max="3330" width="9.140625" style="24"/>
    <col min="3331" max="3331" width="9.5703125" style="24" customWidth="1"/>
    <col min="3332" max="3332" width="7.42578125" style="24" customWidth="1"/>
    <col min="3333" max="3334" width="3.7109375" style="24" customWidth="1"/>
    <col min="3335" max="3335" width="29.7109375" style="24" customWidth="1"/>
    <col min="3336" max="3336" width="8.140625" style="24" customWidth="1"/>
    <col min="3337" max="3337" width="8.7109375" style="24" customWidth="1"/>
    <col min="3338" max="3338" width="9.7109375" style="24" customWidth="1"/>
    <col min="3339" max="3339" width="12.7109375" style="24" customWidth="1"/>
    <col min="3340" max="3586" width="9.140625" style="24"/>
    <col min="3587" max="3587" width="9.5703125" style="24" customWidth="1"/>
    <col min="3588" max="3588" width="7.42578125" style="24" customWidth="1"/>
    <col min="3589" max="3590" width="3.7109375" style="24" customWidth="1"/>
    <col min="3591" max="3591" width="29.7109375" style="24" customWidth="1"/>
    <col min="3592" max="3592" width="8.140625" style="24" customWidth="1"/>
    <col min="3593" max="3593" width="8.7109375" style="24" customWidth="1"/>
    <col min="3594" max="3594" width="9.7109375" style="24" customWidth="1"/>
    <col min="3595" max="3595" width="12.7109375" style="24" customWidth="1"/>
    <col min="3596" max="3842" width="9.140625" style="24"/>
    <col min="3843" max="3843" width="9.5703125" style="24" customWidth="1"/>
    <col min="3844" max="3844" width="7.42578125" style="24" customWidth="1"/>
    <col min="3845" max="3846" width="3.7109375" style="24" customWidth="1"/>
    <col min="3847" max="3847" width="29.7109375" style="24" customWidth="1"/>
    <col min="3848" max="3848" width="8.140625" style="24" customWidth="1"/>
    <col min="3849" max="3849" width="8.7109375" style="24" customWidth="1"/>
    <col min="3850" max="3850" width="9.7109375" style="24" customWidth="1"/>
    <col min="3851" max="3851" width="12.7109375" style="24" customWidth="1"/>
    <col min="3852" max="4098" width="9.140625" style="24"/>
    <col min="4099" max="4099" width="9.5703125" style="24" customWidth="1"/>
    <col min="4100" max="4100" width="7.42578125" style="24" customWidth="1"/>
    <col min="4101" max="4102" width="3.7109375" style="24" customWidth="1"/>
    <col min="4103" max="4103" width="29.7109375" style="24" customWidth="1"/>
    <col min="4104" max="4104" width="8.140625" style="24" customWidth="1"/>
    <col min="4105" max="4105" width="8.7109375" style="24" customWidth="1"/>
    <col min="4106" max="4106" width="9.7109375" style="24" customWidth="1"/>
    <col min="4107" max="4107" width="12.7109375" style="24" customWidth="1"/>
    <col min="4108" max="4354" width="9.140625" style="24"/>
    <col min="4355" max="4355" width="9.5703125" style="24" customWidth="1"/>
    <col min="4356" max="4356" width="7.42578125" style="24" customWidth="1"/>
    <col min="4357" max="4358" width="3.7109375" style="24" customWidth="1"/>
    <col min="4359" max="4359" width="29.7109375" style="24" customWidth="1"/>
    <col min="4360" max="4360" width="8.140625" style="24" customWidth="1"/>
    <col min="4361" max="4361" width="8.7109375" style="24" customWidth="1"/>
    <col min="4362" max="4362" width="9.7109375" style="24" customWidth="1"/>
    <col min="4363" max="4363" width="12.7109375" style="24" customWidth="1"/>
    <col min="4364" max="4610" width="9.140625" style="24"/>
    <col min="4611" max="4611" width="9.5703125" style="24" customWidth="1"/>
    <col min="4612" max="4612" width="7.42578125" style="24" customWidth="1"/>
    <col min="4613" max="4614" width="3.7109375" style="24" customWidth="1"/>
    <col min="4615" max="4615" width="29.7109375" style="24" customWidth="1"/>
    <col min="4616" max="4616" width="8.140625" style="24" customWidth="1"/>
    <col min="4617" max="4617" width="8.7109375" style="24" customWidth="1"/>
    <col min="4618" max="4618" width="9.7109375" style="24" customWidth="1"/>
    <col min="4619" max="4619" width="12.7109375" style="24" customWidth="1"/>
    <col min="4620" max="4866" width="9.140625" style="24"/>
    <col min="4867" max="4867" width="9.5703125" style="24" customWidth="1"/>
    <col min="4868" max="4868" width="7.42578125" style="24" customWidth="1"/>
    <col min="4869" max="4870" width="3.7109375" style="24" customWidth="1"/>
    <col min="4871" max="4871" width="29.7109375" style="24" customWidth="1"/>
    <col min="4872" max="4872" width="8.140625" style="24" customWidth="1"/>
    <col min="4873" max="4873" width="8.7109375" style="24" customWidth="1"/>
    <col min="4874" max="4874" width="9.7109375" style="24" customWidth="1"/>
    <col min="4875" max="4875" width="12.7109375" style="24" customWidth="1"/>
    <col min="4876" max="5122" width="9.140625" style="24"/>
    <col min="5123" max="5123" width="9.5703125" style="24" customWidth="1"/>
    <col min="5124" max="5124" width="7.42578125" style="24" customWidth="1"/>
    <col min="5125" max="5126" width="3.7109375" style="24" customWidth="1"/>
    <col min="5127" max="5127" width="29.7109375" style="24" customWidth="1"/>
    <col min="5128" max="5128" width="8.140625" style="24" customWidth="1"/>
    <col min="5129" max="5129" width="8.7109375" style="24" customWidth="1"/>
    <col min="5130" max="5130" width="9.7109375" style="24" customWidth="1"/>
    <col min="5131" max="5131" width="12.7109375" style="24" customWidth="1"/>
    <col min="5132" max="5378" width="9.140625" style="24"/>
    <col min="5379" max="5379" width="9.5703125" style="24" customWidth="1"/>
    <col min="5380" max="5380" width="7.42578125" style="24" customWidth="1"/>
    <col min="5381" max="5382" width="3.7109375" style="24" customWidth="1"/>
    <col min="5383" max="5383" width="29.7109375" style="24" customWidth="1"/>
    <col min="5384" max="5384" width="8.140625" style="24" customWidth="1"/>
    <col min="5385" max="5385" width="8.7109375" style="24" customWidth="1"/>
    <col min="5386" max="5386" width="9.7109375" style="24" customWidth="1"/>
    <col min="5387" max="5387" width="12.7109375" style="24" customWidth="1"/>
    <col min="5388" max="5634" width="9.140625" style="24"/>
    <col min="5635" max="5635" width="9.5703125" style="24" customWidth="1"/>
    <col min="5636" max="5636" width="7.42578125" style="24" customWidth="1"/>
    <col min="5637" max="5638" width="3.7109375" style="24" customWidth="1"/>
    <col min="5639" max="5639" width="29.7109375" style="24" customWidth="1"/>
    <col min="5640" max="5640" width="8.140625" style="24" customWidth="1"/>
    <col min="5641" max="5641" width="8.7109375" style="24" customWidth="1"/>
    <col min="5642" max="5642" width="9.7109375" style="24" customWidth="1"/>
    <col min="5643" max="5643" width="12.7109375" style="24" customWidth="1"/>
    <col min="5644" max="5890" width="9.140625" style="24"/>
    <col min="5891" max="5891" width="9.5703125" style="24" customWidth="1"/>
    <col min="5892" max="5892" width="7.42578125" style="24" customWidth="1"/>
    <col min="5893" max="5894" width="3.7109375" style="24" customWidth="1"/>
    <col min="5895" max="5895" width="29.7109375" style="24" customWidth="1"/>
    <col min="5896" max="5896" width="8.140625" style="24" customWidth="1"/>
    <col min="5897" max="5897" width="8.7109375" style="24" customWidth="1"/>
    <col min="5898" max="5898" width="9.7109375" style="24" customWidth="1"/>
    <col min="5899" max="5899" width="12.7109375" style="24" customWidth="1"/>
    <col min="5900" max="6146" width="9.140625" style="24"/>
    <col min="6147" max="6147" width="9.5703125" style="24" customWidth="1"/>
    <col min="6148" max="6148" width="7.42578125" style="24" customWidth="1"/>
    <col min="6149" max="6150" width="3.7109375" style="24" customWidth="1"/>
    <col min="6151" max="6151" width="29.7109375" style="24" customWidth="1"/>
    <col min="6152" max="6152" width="8.140625" style="24" customWidth="1"/>
    <col min="6153" max="6153" width="8.7109375" style="24" customWidth="1"/>
    <col min="6154" max="6154" width="9.7109375" style="24" customWidth="1"/>
    <col min="6155" max="6155" width="12.7109375" style="24" customWidth="1"/>
    <col min="6156" max="6402" width="9.140625" style="24"/>
    <col min="6403" max="6403" width="9.5703125" style="24" customWidth="1"/>
    <col min="6404" max="6404" width="7.42578125" style="24" customWidth="1"/>
    <col min="6405" max="6406" width="3.7109375" style="24" customWidth="1"/>
    <col min="6407" max="6407" width="29.7109375" style="24" customWidth="1"/>
    <col min="6408" max="6408" width="8.140625" style="24" customWidth="1"/>
    <col min="6409" max="6409" width="8.7109375" style="24" customWidth="1"/>
    <col min="6410" max="6410" width="9.7109375" style="24" customWidth="1"/>
    <col min="6411" max="6411" width="12.7109375" style="24" customWidth="1"/>
    <col min="6412" max="6658" width="9.140625" style="24"/>
    <col min="6659" max="6659" width="9.5703125" style="24" customWidth="1"/>
    <col min="6660" max="6660" width="7.42578125" style="24" customWidth="1"/>
    <col min="6661" max="6662" width="3.7109375" style="24" customWidth="1"/>
    <col min="6663" max="6663" width="29.7109375" style="24" customWidth="1"/>
    <col min="6664" max="6664" width="8.140625" style="24" customWidth="1"/>
    <col min="6665" max="6665" width="8.7109375" style="24" customWidth="1"/>
    <col min="6666" max="6666" width="9.7109375" style="24" customWidth="1"/>
    <col min="6667" max="6667" width="12.7109375" style="24" customWidth="1"/>
    <col min="6668" max="6914" width="9.140625" style="24"/>
    <col min="6915" max="6915" width="9.5703125" style="24" customWidth="1"/>
    <col min="6916" max="6916" width="7.42578125" style="24" customWidth="1"/>
    <col min="6917" max="6918" width="3.7109375" style="24" customWidth="1"/>
    <col min="6919" max="6919" width="29.7109375" style="24" customWidth="1"/>
    <col min="6920" max="6920" width="8.140625" style="24" customWidth="1"/>
    <col min="6921" max="6921" width="8.7109375" style="24" customWidth="1"/>
    <col min="6922" max="6922" width="9.7109375" style="24" customWidth="1"/>
    <col min="6923" max="6923" width="12.7109375" style="24" customWidth="1"/>
    <col min="6924" max="7170" width="9.140625" style="24"/>
    <col min="7171" max="7171" width="9.5703125" style="24" customWidth="1"/>
    <col min="7172" max="7172" width="7.42578125" style="24" customWidth="1"/>
    <col min="7173" max="7174" width="3.7109375" style="24" customWidth="1"/>
    <col min="7175" max="7175" width="29.7109375" style="24" customWidth="1"/>
    <col min="7176" max="7176" width="8.140625" style="24" customWidth="1"/>
    <col min="7177" max="7177" width="8.7109375" style="24" customWidth="1"/>
    <col min="7178" max="7178" width="9.7109375" style="24" customWidth="1"/>
    <col min="7179" max="7179" width="12.7109375" style="24" customWidth="1"/>
    <col min="7180" max="7426" width="9.140625" style="24"/>
    <col min="7427" max="7427" width="9.5703125" style="24" customWidth="1"/>
    <col min="7428" max="7428" width="7.42578125" style="24" customWidth="1"/>
    <col min="7429" max="7430" width="3.7109375" style="24" customWidth="1"/>
    <col min="7431" max="7431" width="29.7109375" style="24" customWidth="1"/>
    <col min="7432" max="7432" width="8.140625" style="24" customWidth="1"/>
    <col min="7433" max="7433" width="8.7109375" style="24" customWidth="1"/>
    <col min="7434" max="7434" width="9.7109375" style="24" customWidth="1"/>
    <col min="7435" max="7435" width="12.7109375" style="24" customWidth="1"/>
    <col min="7436" max="7682" width="9.140625" style="24"/>
    <col min="7683" max="7683" width="9.5703125" style="24" customWidth="1"/>
    <col min="7684" max="7684" width="7.42578125" style="24" customWidth="1"/>
    <col min="7685" max="7686" width="3.7109375" style="24" customWidth="1"/>
    <col min="7687" max="7687" width="29.7109375" style="24" customWidth="1"/>
    <col min="7688" max="7688" width="8.140625" style="24" customWidth="1"/>
    <col min="7689" max="7689" width="8.7109375" style="24" customWidth="1"/>
    <col min="7690" max="7690" width="9.7109375" style="24" customWidth="1"/>
    <col min="7691" max="7691" width="12.7109375" style="24" customWidth="1"/>
    <col min="7692" max="7938" width="9.140625" style="24"/>
    <col min="7939" max="7939" width="9.5703125" style="24" customWidth="1"/>
    <col min="7940" max="7940" width="7.42578125" style="24" customWidth="1"/>
    <col min="7941" max="7942" width="3.7109375" style="24" customWidth="1"/>
    <col min="7943" max="7943" width="29.7109375" style="24" customWidth="1"/>
    <col min="7944" max="7944" width="8.140625" style="24" customWidth="1"/>
    <col min="7945" max="7945" width="8.7109375" style="24" customWidth="1"/>
    <col min="7946" max="7946" width="9.7109375" style="24" customWidth="1"/>
    <col min="7947" max="7947" width="12.7109375" style="24" customWidth="1"/>
    <col min="7948" max="8194" width="9.140625" style="24"/>
    <col min="8195" max="8195" width="9.5703125" style="24" customWidth="1"/>
    <col min="8196" max="8196" width="7.42578125" style="24" customWidth="1"/>
    <col min="8197" max="8198" width="3.7109375" style="24" customWidth="1"/>
    <col min="8199" max="8199" width="29.7109375" style="24" customWidth="1"/>
    <col min="8200" max="8200" width="8.140625" style="24" customWidth="1"/>
    <col min="8201" max="8201" width="8.7109375" style="24" customWidth="1"/>
    <col min="8202" max="8202" width="9.7109375" style="24" customWidth="1"/>
    <col min="8203" max="8203" width="12.7109375" style="24" customWidth="1"/>
    <col min="8204" max="8450" width="9.140625" style="24"/>
    <col min="8451" max="8451" width="9.5703125" style="24" customWidth="1"/>
    <col min="8452" max="8452" width="7.42578125" style="24" customWidth="1"/>
    <col min="8453" max="8454" width="3.7109375" style="24" customWidth="1"/>
    <col min="8455" max="8455" width="29.7109375" style="24" customWidth="1"/>
    <col min="8456" max="8456" width="8.140625" style="24" customWidth="1"/>
    <col min="8457" max="8457" width="8.7109375" style="24" customWidth="1"/>
    <col min="8458" max="8458" width="9.7109375" style="24" customWidth="1"/>
    <col min="8459" max="8459" width="12.7109375" style="24" customWidth="1"/>
    <col min="8460" max="8706" width="9.140625" style="24"/>
    <col min="8707" max="8707" width="9.5703125" style="24" customWidth="1"/>
    <col min="8708" max="8708" width="7.42578125" style="24" customWidth="1"/>
    <col min="8709" max="8710" width="3.7109375" style="24" customWidth="1"/>
    <col min="8711" max="8711" width="29.7109375" style="24" customWidth="1"/>
    <col min="8712" max="8712" width="8.140625" style="24" customWidth="1"/>
    <col min="8713" max="8713" width="8.7109375" style="24" customWidth="1"/>
    <col min="8714" max="8714" width="9.7109375" style="24" customWidth="1"/>
    <col min="8715" max="8715" width="12.7109375" style="24" customWidth="1"/>
    <col min="8716" max="8962" width="9.140625" style="24"/>
    <col min="8963" max="8963" width="9.5703125" style="24" customWidth="1"/>
    <col min="8964" max="8964" width="7.42578125" style="24" customWidth="1"/>
    <col min="8965" max="8966" width="3.7109375" style="24" customWidth="1"/>
    <col min="8967" max="8967" width="29.7109375" style="24" customWidth="1"/>
    <col min="8968" max="8968" width="8.140625" style="24" customWidth="1"/>
    <col min="8969" max="8969" width="8.7109375" style="24" customWidth="1"/>
    <col min="8970" max="8970" width="9.7109375" style="24" customWidth="1"/>
    <col min="8971" max="8971" width="12.7109375" style="24" customWidth="1"/>
    <col min="8972" max="9218" width="9.140625" style="24"/>
    <col min="9219" max="9219" width="9.5703125" style="24" customWidth="1"/>
    <col min="9220" max="9220" width="7.42578125" style="24" customWidth="1"/>
    <col min="9221" max="9222" width="3.7109375" style="24" customWidth="1"/>
    <col min="9223" max="9223" width="29.7109375" style="24" customWidth="1"/>
    <col min="9224" max="9224" width="8.140625" style="24" customWidth="1"/>
    <col min="9225" max="9225" width="8.7109375" style="24" customWidth="1"/>
    <col min="9226" max="9226" width="9.7109375" style="24" customWidth="1"/>
    <col min="9227" max="9227" width="12.7109375" style="24" customWidth="1"/>
    <col min="9228" max="9474" width="9.140625" style="24"/>
    <col min="9475" max="9475" width="9.5703125" style="24" customWidth="1"/>
    <col min="9476" max="9476" width="7.42578125" style="24" customWidth="1"/>
    <col min="9477" max="9478" width="3.7109375" style="24" customWidth="1"/>
    <col min="9479" max="9479" width="29.7109375" style="24" customWidth="1"/>
    <col min="9480" max="9480" width="8.140625" style="24" customWidth="1"/>
    <col min="9481" max="9481" width="8.7109375" style="24" customWidth="1"/>
    <col min="9482" max="9482" width="9.7109375" style="24" customWidth="1"/>
    <col min="9483" max="9483" width="12.7109375" style="24" customWidth="1"/>
    <col min="9484" max="9730" width="9.140625" style="24"/>
    <col min="9731" max="9731" width="9.5703125" style="24" customWidth="1"/>
    <col min="9732" max="9732" width="7.42578125" style="24" customWidth="1"/>
    <col min="9733" max="9734" width="3.7109375" style="24" customWidth="1"/>
    <col min="9735" max="9735" width="29.7109375" style="24" customWidth="1"/>
    <col min="9736" max="9736" width="8.140625" style="24" customWidth="1"/>
    <col min="9737" max="9737" width="8.7109375" style="24" customWidth="1"/>
    <col min="9738" max="9738" width="9.7109375" style="24" customWidth="1"/>
    <col min="9739" max="9739" width="12.7109375" style="24" customWidth="1"/>
    <col min="9740" max="9986" width="9.140625" style="24"/>
    <col min="9987" max="9987" width="9.5703125" style="24" customWidth="1"/>
    <col min="9988" max="9988" width="7.42578125" style="24" customWidth="1"/>
    <col min="9989" max="9990" width="3.7109375" style="24" customWidth="1"/>
    <col min="9991" max="9991" width="29.7109375" style="24" customWidth="1"/>
    <col min="9992" max="9992" width="8.140625" style="24" customWidth="1"/>
    <col min="9993" max="9993" width="8.7109375" style="24" customWidth="1"/>
    <col min="9994" max="9994" width="9.7109375" style="24" customWidth="1"/>
    <col min="9995" max="9995" width="12.7109375" style="24" customWidth="1"/>
    <col min="9996" max="10242" width="9.140625" style="24"/>
    <col min="10243" max="10243" width="9.5703125" style="24" customWidth="1"/>
    <col min="10244" max="10244" width="7.42578125" style="24" customWidth="1"/>
    <col min="10245" max="10246" width="3.7109375" style="24" customWidth="1"/>
    <col min="10247" max="10247" width="29.7109375" style="24" customWidth="1"/>
    <col min="10248" max="10248" width="8.140625" style="24" customWidth="1"/>
    <col min="10249" max="10249" width="8.7109375" style="24" customWidth="1"/>
    <col min="10250" max="10250" width="9.7109375" style="24" customWidth="1"/>
    <col min="10251" max="10251" width="12.7109375" style="24" customWidth="1"/>
    <col min="10252" max="10498" width="9.140625" style="24"/>
    <col min="10499" max="10499" width="9.5703125" style="24" customWidth="1"/>
    <col min="10500" max="10500" width="7.42578125" style="24" customWidth="1"/>
    <col min="10501" max="10502" width="3.7109375" style="24" customWidth="1"/>
    <col min="10503" max="10503" width="29.7109375" style="24" customWidth="1"/>
    <col min="10504" max="10504" width="8.140625" style="24" customWidth="1"/>
    <col min="10505" max="10505" width="8.7109375" style="24" customWidth="1"/>
    <col min="10506" max="10506" width="9.7109375" style="24" customWidth="1"/>
    <col min="10507" max="10507" width="12.7109375" style="24" customWidth="1"/>
    <col min="10508" max="10754" width="9.140625" style="24"/>
    <col min="10755" max="10755" width="9.5703125" style="24" customWidth="1"/>
    <col min="10756" max="10756" width="7.42578125" style="24" customWidth="1"/>
    <col min="10757" max="10758" width="3.7109375" style="24" customWidth="1"/>
    <col min="10759" max="10759" width="29.7109375" style="24" customWidth="1"/>
    <col min="10760" max="10760" width="8.140625" style="24" customWidth="1"/>
    <col min="10761" max="10761" width="8.7109375" style="24" customWidth="1"/>
    <col min="10762" max="10762" width="9.7109375" style="24" customWidth="1"/>
    <col min="10763" max="10763" width="12.7109375" style="24" customWidth="1"/>
    <col min="10764" max="11010" width="9.140625" style="24"/>
    <col min="11011" max="11011" width="9.5703125" style="24" customWidth="1"/>
    <col min="11012" max="11012" width="7.42578125" style="24" customWidth="1"/>
    <col min="11013" max="11014" width="3.7109375" style="24" customWidth="1"/>
    <col min="11015" max="11015" width="29.7109375" style="24" customWidth="1"/>
    <col min="11016" max="11016" width="8.140625" style="24" customWidth="1"/>
    <col min="11017" max="11017" width="8.7109375" style="24" customWidth="1"/>
    <col min="11018" max="11018" width="9.7109375" style="24" customWidth="1"/>
    <col min="11019" max="11019" width="12.7109375" style="24" customWidth="1"/>
    <col min="11020" max="11266" width="9.140625" style="24"/>
    <col min="11267" max="11267" width="9.5703125" style="24" customWidth="1"/>
    <col min="11268" max="11268" width="7.42578125" style="24" customWidth="1"/>
    <col min="11269" max="11270" width="3.7109375" style="24" customWidth="1"/>
    <col min="11271" max="11271" width="29.7109375" style="24" customWidth="1"/>
    <col min="11272" max="11272" width="8.140625" style="24" customWidth="1"/>
    <col min="11273" max="11273" width="8.7109375" style="24" customWidth="1"/>
    <col min="11274" max="11274" width="9.7109375" style="24" customWidth="1"/>
    <col min="11275" max="11275" width="12.7109375" style="24" customWidth="1"/>
    <col min="11276" max="11522" width="9.140625" style="24"/>
    <col min="11523" max="11523" width="9.5703125" style="24" customWidth="1"/>
    <col min="11524" max="11524" width="7.42578125" style="24" customWidth="1"/>
    <col min="11525" max="11526" width="3.7109375" style="24" customWidth="1"/>
    <col min="11527" max="11527" width="29.7109375" style="24" customWidth="1"/>
    <col min="11528" max="11528" width="8.140625" style="24" customWidth="1"/>
    <col min="11529" max="11529" width="8.7109375" style="24" customWidth="1"/>
    <col min="11530" max="11530" width="9.7109375" style="24" customWidth="1"/>
    <col min="11531" max="11531" width="12.7109375" style="24" customWidth="1"/>
    <col min="11532" max="11778" width="9.140625" style="24"/>
    <col min="11779" max="11779" width="9.5703125" style="24" customWidth="1"/>
    <col min="11780" max="11780" width="7.42578125" style="24" customWidth="1"/>
    <col min="11781" max="11782" width="3.7109375" style="24" customWidth="1"/>
    <col min="11783" max="11783" width="29.7109375" style="24" customWidth="1"/>
    <col min="11784" max="11784" width="8.140625" style="24" customWidth="1"/>
    <col min="11785" max="11785" width="8.7109375" style="24" customWidth="1"/>
    <col min="11786" max="11786" width="9.7109375" style="24" customWidth="1"/>
    <col min="11787" max="11787" width="12.7109375" style="24" customWidth="1"/>
    <col min="11788" max="12034" width="9.140625" style="24"/>
    <col min="12035" max="12035" width="9.5703125" style="24" customWidth="1"/>
    <col min="12036" max="12036" width="7.42578125" style="24" customWidth="1"/>
    <col min="12037" max="12038" width="3.7109375" style="24" customWidth="1"/>
    <col min="12039" max="12039" width="29.7109375" style="24" customWidth="1"/>
    <col min="12040" max="12040" width="8.140625" style="24" customWidth="1"/>
    <col min="12041" max="12041" width="8.7109375" style="24" customWidth="1"/>
    <col min="12042" max="12042" width="9.7109375" style="24" customWidth="1"/>
    <col min="12043" max="12043" width="12.7109375" style="24" customWidth="1"/>
    <col min="12044" max="12290" width="9.140625" style="24"/>
    <col min="12291" max="12291" width="9.5703125" style="24" customWidth="1"/>
    <col min="12292" max="12292" width="7.42578125" style="24" customWidth="1"/>
    <col min="12293" max="12294" width="3.7109375" style="24" customWidth="1"/>
    <col min="12295" max="12295" width="29.7109375" style="24" customWidth="1"/>
    <col min="12296" max="12296" width="8.140625" style="24" customWidth="1"/>
    <col min="12297" max="12297" width="8.7109375" style="24" customWidth="1"/>
    <col min="12298" max="12298" width="9.7109375" style="24" customWidth="1"/>
    <col min="12299" max="12299" width="12.7109375" style="24" customWidth="1"/>
    <col min="12300" max="12546" width="9.140625" style="24"/>
    <col min="12547" max="12547" width="9.5703125" style="24" customWidth="1"/>
    <col min="12548" max="12548" width="7.42578125" style="24" customWidth="1"/>
    <col min="12549" max="12550" width="3.7109375" style="24" customWidth="1"/>
    <col min="12551" max="12551" width="29.7109375" style="24" customWidth="1"/>
    <col min="12552" max="12552" width="8.140625" style="24" customWidth="1"/>
    <col min="12553" max="12553" width="8.7109375" style="24" customWidth="1"/>
    <col min="12554" max="12554" width="9.7109375" style="24" customWidth="1"/>
    <col min="12555" max="12555" width="12.7109375" style="24" customWidth="1"/>
    <col min="12556" max="12802" width="9.140625" style="24"/>
    <col min="12803" max="12803" width="9.5703125" style="24" customWidth="1"/>
    <col min="12804" max="12804" width="7.42578125" style="24" customWidth="1"/>
    <col min="12805" max="12806" width="3.7109375" style="24" customWidth="1"/>
    <col min="12807" max="12807" width="29.7109375" style="24" customWidth="1"/>
    <col min="12808" max="12808" width="8.140625" style="24" customWidth="1"/>
    <col min="12809" max="12809" width="8.7109375" style="24" customWidth="1"/>
    <col min="12810" max="12810" width="9.7109375" style="24" customWidth="1"/>
    <col min="12811" max="12811" width="12.7109375" style="24" customWidth="1"/>
    <col min="12812" max="13058" width="9.140625" style="24"/>
    <col min="13059" max="13059" width="9.5703125" style="24" customWidth="1"/>
    <col min="13060" max="13060" width="7.42578125" style="24" customWidth="1"/>
    <col min="13061" max="13062" width="3.7109375" style="24" customWidth="1"/>
    <col min="13063" max="13063" width="29.7109375" style="24" customWidth="1"/>
    <col min="13064" max="13064" width="8.140625" style="24" customWidth="1"/>
    <col min="13065" max="13065" width="8.7109375" style="24" customWidth="1"/>
    <col min="13066" max="13066" width="9.7109375" style="24" customWidth="1"/>
    <col min="13067" max="13067" width="12.7109375" style="24" customWidth="1"/>
    <col min="13068" max="13314" width="9.140625" style="24"/>
    <col min="13315" max="13315" width="9.5703125" style="24" customWidth="1"/>
    <col min="13316" max="13316" width="7.42578125" style="24" customWidth="1"/>
    <col min="13317" max="13318" width="3.7109375" style="24" customWidth="1"/>
    <col min="13319" max="13319" width="29.7109375" style="24" customWidth="1"/>
    <col min="13320" max="13320" width="8.140625" style="24" customWidth="1"/>
    <col min="13321" max="13321" width="8.7109375" style="24" customWidth="1"/>
    <col min="13322" max="13322" width="9.7109375" style="24" customWidth="1"/>
    <col min="13323" max="13323" width="12.7109375" style="24" customWidth="1"/>
    <col min="13324" max="13570" width="9.140625" style="24"/>
    <col min="13571" max="13571" width="9.5703125" style="24" customWidth="1"/>
    <col min="13572" max="13572" width="7.42578125" style="24" customWidth="1"/>
    <col min="13573" max="13574" width="3.7109375" style="24" customWidth="1"/>
    <col min="13575" max="13575" width="29.7109375" style="24" customWidth="1"/>
    <col min="13576" max="13576" width="8.140625" style="24" customWidth="1"/>
    <col min="13577" max="13577" width="8.7109375" style="24" customWidth="1"/>
    <col min="13578" max="13578" width="9.7109375" style="24" customWidth="1"/>
    <col min="13579" max="13579" width="12.7109375" style="24" customWidth="1"/>
    <col min="13580" max="13826" width="9.140625" style="24"/>
    <col min="13827" max="13827" width="9.5703125" style="24" customWidth="1"/>
    <col min="13828" max="13828" width="7.42578125" style="24" customWidth="1"/>
    <col min="13829" max="13830" width="3.7109375" style="24" customWidth="1"/>
    <col min="13831" max="13831" width="29.7109375" style="24" customWidth="1"/>
    <col min="13832" max="13832" width="8.140625" style="24" customWidth="1"/>
    <col min="13833" max="13833" width="8.7109375" style="24" customWidth="1"/>
    <col min="13834" max="13834" width="9.7109375" style="24" customWidth="1"/>
    <col min="13835" max="13835" width="12.7109375" style="24" customWidth="1"/>
    <col min="13836" max="14082" width="9.140625" style="24"/>
    <col min="14083" max="14083" width="9.5703125" style="24" customWidth="1"/>
    <col min="14084" max="14084" width="7.42578125" style="24" customWidth="1"/>
    <col min="14085" max="14086" width="3.7109375" style="24" customWidth="1"/>
    <col min="14087" max="14087" width="29.7109375" style="24" customWidth="1"/>
    <col min="14088" max="14088" width="8.140625" style="24" customWidth="1"/>
    <col min="14089" max="14089" width="8.7109375" style="24" customWidth="1"/>
    <col min="14090" max="14090" width="9.7109375" style="24" customWidth="1"/>
    <col min="14091" max="14091" width="12.7109375" style="24" customWidth="1"/>
    <col min="14092" max="14338" width="9.140625" style="24"/>
    <col min="14339" max="14339" width="9.5703125" style="24" customWidth="1"/>
    <col min="14340" max="14340" width="7.42578125" style="24" customWidth="1"/>
    <col min="14341" max="14342" width="3.7109375" style="24" customWidth="1"/>
    <col min="14343" max="14343" width="29.7109375" style="24" customWidth="1"/>
    <col min="14344" max="14344" width="8.140625" style="24" customWidth="1"/>
    <col min="14345" max="14345" width="8.7109375" style="24" customWidth="1"/>
    <col min="14346" max="14346" width="9.7109375" style="24" customWidth="1"/>
    <col min="14347" max="14347" width="12.7109375" style="24" customWidth="1"/>
    <col min="14348" max="14594" width="9.140625" style="24"/>
    <col min="14595" max="14595" width="9.5703125" style="24" customWidth="1"/>
    <col min="14596" max="14596" width="7.42578125" style="24" customWidth="1"/>
    <col min="14597" max="14598" width="3.7109375" style="24" customWidth="1"/>
    <col min="14599" max="14599" width="29.7109375" style="24" customWidth="1"/>
    <col min="14600" max="14600" width="8.140625" style="24" customWidth="1"/>
    <col min="14601" max="14601" width="8.7109375" style="24" customWidth="1"/>
    <col min="14602" max="14602" width="9.7109375" style="24" customWidth="1"/>
    <col min="14603" max="14603" width="12.7109375" style="24" customWidth="1"/>
    <col min="14604" max="14850" width="9.140625" style="24"/>
    <col min="14851" max="14851" width="9.5703125" style="24" customWidth="1"/>
    <col min="14852" max="14852" width="7.42578125" style="24" customWidth="1"/>
    <col min="14853" max="14854" width="3.7109375" style="24" customWidth="1"/>
    <col min="14855" max="14855" width="29.7109375" style="24" customWidth="1"/>
    <col min="14856" max="14856" width="8.140625" style="24" customWidth="1"/>
    <col min="14857" max="14857" width="8.7109375" style="24" customWidth="1"/>
    <col min="14858" max="14858" width="9.7109375" style="24" customWidth="1"/>
    <col min="14859" max="14859" width="12.7109375" style="24" customWidth="1"/>
    <col min="14860" max="15106" width="9.140625" style="24"/>
    <col min="15107" max="15107" width="9.5703125" style="24" customWidth="1"/>
    <col min="15108" max="15108" width="7.42578125" style="24" customWidth="1"/>
    <col min="15109" max="15110" width="3.7109375" style="24" customWidth="1"/>
    <col min="15111" max="15111" width="29.7109375" style="24" customWidth="1"/>
    <col min="15112" max="15112" width="8.140625" style="24" customWidth="1"/>
    <col min="15113" max="15113" width="8.7109375" style="24" customWidth="1"/>
    <col min="15114" max="15114" width="9.7109375" style="24" customWidth="1"/>
    <col min="15115" max="15115" width="12.7109375" style="24" customWidth="1"/>
    <col min="15116" max="15362" width="9.140625" style="24"/>
    <col min="15363" max="15363" width="9.5703125" style="24" customWidth="1"/>
    <col min="15364" max="15364" width="7.42578125" style="24" customWidth="1"/>
    <col min="15365" max="15366" width="3.7109375" style="24" customWidth="1"/>
    <col min="15367" max="15367" width="29.7109375" style="24" customWidth="1"/>
    <col min="15368" max="15368" width="8.140625" style="24" customWidth="1"/>
    <col min="15369" max="15369" width="8.7109375" style="24" customWidth="1"/>
    <col min="15370" max="15370" width="9.7109375" style="24" customWidth="1"/>
    <col min="15371" max="15371" width="12.7109375" style="24" customWidth="1"/>
    <col min="15372" max="15618" width="9.140625" style="24"/>
    <col min="15619" max="15619" width="9.5703125" style="24" customWidth="1"/>
    <col min="15620" max="15620" width="7.42578125" style="24" customWidth="1"/>
    <col min="15621" max="15622" width="3.7109375" style="24" customWidth="1"/>
    <col min="15623" max="15623" width="29.7109375" style="24" customWidth="1"/>
    <col min="15624" max="15624" width="8.140625" style="24" customWidth="1"/>
    <col min="15625" max="15625" width="8.7109375" style="24" customWidth="1"/>
    <col min="15626" max="15626" width="9.7109375" style="24" customWidth="1"/>
    <col min="15627" max="15627" width="12.7109375" style="24" customWidth="1"/>
    <col min="15628" max="15874" width="9.140625" style="24"/>
    <col min="15875" max="15875" width="9.5703125" style="24" customWidth="1"/>
    <col min="15876" max="15876" width="7.42578125" style="24" customWidth="1"/>
    <col min="15877" max="15878" width="3.7109375" style="24" customWidth="1"/>
    <col min="15879" max="15879" width="29.7109375" style="24" customWidth="1"/>
    <col min="15880" max="15880" width="8.140625" style="24" customWidth="1"/>
    <col min="15881" max="15881" width="8.7109375" style="24" customWidth="1"/>
    <col min="15882" max="15882" width="9.7109375" style="24" customWidth="1"/>
    <col min="15883" max="15883" width="12.7109375" style="24" customWidth="1"/>
    <col min="15884" max="16130" width="9.140625" style="24"/>
    <col min="16131" max="16131" width="9.5703125" style="24" customWidth="1"/>
    <col min="16132" max="16132" width="7.42578125" style="24" customWidth="1"/>
    <col min="16133" max="16134" width="3.7109375" style="24" customWidth="1"/>
    <col min="16135" max="16135" width="29.7109375" style="24" customWidth="1"/>
    <col min="16136" max="16136" width="8.140625" style="24" customWidth="1"/>
    <col min="16137" max="16137" width="8.7109375" style="24" customWidth="1"/>
    <col min="16138" max="16138" width="9.7109375" style="24" customWidth="1"/>
    <col min="16139" max="16139" width="12.7109375" style="24" customWidth="1"/>
    <col min="16140" max="16384" width="9.140625" style="24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77">
        <v>10</v>
      </c>
      <c r="J2" s="139">
        <v>10</v>
      </c>
      <c r="K2" s="43">
        <v>12</v>
      </c>
    </row>
    <row r="3" spans="1:14" ht="12.75" customHeight="1" x14ac:dyDescent="0.2">
      <c r="C3" s="44"/>
      <c r="E3" s="44"/>
      <c r="F3" s="44"/>
      <c r="G3" s="44"/>
      <c r="I3" s="178"/>
      <c r="J3" s="44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424</v>
      </c>
      <c r="D5" s="213"/>
      <c r="E5" s="213"/>
      <c r="F5" s="213"/>
      <c r="G5" s="213"/>
      <c r="I5" s="180"/>
      <c r="J5" s="50"/>
      <c r="K5" s="51" t="s">
        <v>179</v>
      </c>
      <c r="N5" s="24"/>
    </row>
    <row r="6" spans="1:14" ht="12.75" customHeight="1" x14ac:dyDescent="0.2">
      <c r="B6" s="1">
        <f t="shared" ref="B6:B61" si="0">B5+1</f>
        <v>3</v>
      </c>
      <c r="I6" s="180"/>
      <c r="J6" s="50"/>
      <c r="K6" s="52"/>
      <c r="N6" s="24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181"/>
      <c r="J7" s="57"/>
      <c r="K7" s="58"/>
      <c r="N7" s="24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182" t="s">
        <v>5</v>
      </c>
      <c r="J8" s="61" t="s">
        <v>6</v>
      </c>
      <c r="K8" s="62" t="s">
        <v>7</v>
      </c>
      <c r="N8" s="24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183"/>
      <c r="J9" s="67"/>
      <c r="K9" s="68"/>
      <c r="N9" s="24"/>
    </row>
    <row r="10" spans="1:14" ht="12.75" customHeight="1" x14ac:dyDescent="0.2">
      <c r="B10" s="1">
        <f t="shared" si="0"/>
        <v>7</v>
      </c>
      <c r="C10" s="21"/>
      <c r="D10" s="22" t="str">
        <f t="shared" ref="D10:D19" si="1">IF(A10="","",RIGHT($K$5,1)&amp;"."&amp;IF(LEN(A10)=1,"0"&amp;A10,A10))</f>
        <v/>
      </c>
      <c r="H10" s="25"/>
      <c r="I10" s="160"/>
      <c r="J10" s="27"/>
      <c r="K10" s="28" t="str">
        <f t="shared" ref="K10:K19" si="2">IF(AND(H10&lt;&gt;"",I10=""),"Rate Only",IF(J10="","",I10*J10))</f>
        <v/>
      </c>
      <c r="N10" s="24"/>
    </row>
    <row r="11" spans="1:14" ht="12.75" customHeight="1" x14ac:dyDescent="0.2">
      <c r="B11" s="1">
        <f t="shared" si="0"/>
        <v>8</v>
      </c>
      <c r="C11" s="140" t="s">
        <v>16</v>
      </c>
      <c r="D11" s="22" t="str">
        <f t="shared" si="1"/>
        <v/>
      </c>
      <c r="E11" s="3" t="s">
        <v>87</v>
      </c>
      <c r="F11" s="3"/>
      <c r="G11" s="141"/>
      <c r="H11" s="142"/>
      <c r="I11" s="154"/>
      <c r="J11" s="27"/>
      <c r="K11" s="28" t="str">
        <f t="shared" si="2"/>
        <v/>
      </c>
      <c r="N11" s="24"/>
    </row>
    <row r="12" spans="1:14" ht="12.75" customHeight="1" x14ac:dyDescent="0.2">
      <c r="B12" s="1">
        <f t="shared" si="0"/>
        <v>9</v>
      </c>
      <c r="C12" s="140" t="s">
        <v>83</v>
      </c>
      <c r="D12" s="22" t="str">
        <f t="shared" si="1"/>
        <v/>
      </c>
      <c r="E12" s="141"/>
      <c r="F12" s="141"/>
      <c r="G12" s="141"/>
      <c r="H12" s="142"/>
      <c r="I12" s="154"/>
      <c r="J12" s="27"/>
      <c r="K12" s="28" t="str">
        <f t="shared" si="2"/>
        <v/>
      </c>
      <c r="N12" s="24"/>
    </row>
    <row r="13" spans="1:14" ht="12.75" customHeight="1" x14ac:dyDescent="0.2">
      <c r="B13" s="1">
        <f t="shared" si="0"/>
        <v>10</v>
      </c>
      <c r="C13" s="140"/>
      <c r="D13" s="22" t="str">
        <f t="shared" si="1"/>
        <v/>
      </c>
      <c r="E13" s="141"/>
      <c r="F13" s="141"/>
      <c r="G13" s="141"/>
      <c r="H13" s="142"/>
      <c r="I13" s="154"/>
      <c r="J13" s="27"/>
      <c r="K13" s="28" t="str">
        <f t="shared" si="2"/>
        <v/>
      </c>
      <c r="N13" s="24"/>
    </row>
    <row r="14" spans="1:14" ht="12.75" customHeight="1" x14ac:dyDescent="0.2">
      <c r="A14" s="15">
        <v>1</v>
      </c>
      <c r="B14" s="1">
        <f t="shared" si="0"/>
        <v>11</v>
      </c>
      <c r="C14" s="140" t="s">
        <v>84</v>
      </c>
      <c r="D14" s="22" t="str">
        <f t="shared" si="1"/>
        <v>D.01</v>
      </c>
      <c r="E14" s="143" t="s">
        <v>88</v>
      </c>
      <c r="F14" s="141"/>
      <c r="G14" s="141"/>
      <c r="H14" s="142"/>
      <c r="I14" s="154"/>
      <c r="J14" s="27"/>
      <c r="K14" s="28" t="str">
        <f t="shared" si="2"/>
        <v/>
      </c>
      <c r="N14" s="24"/>
    </row>
    <row r="15" spans="1:14" ht="12.75" customHeight="1" x14ac:dyDescent="0.2">
      <c r="B15" s="1">
        <f t="shared" si="0"/>
        <v>12</v>
      </c>
      <c r="C15" s="140"/>
      <c r="D15" s="22" t="str">
        <f t="shared" si="1"/>
        <v/>
      </c>
      <c r="E15" s="141"/>
      <c r="F15" s="141"/>
      <c r="G15" s="141"/>
      <c r="H15" s="142"/>
      <c r="I15" s="154"/>
      <c r="J15" s="27"/>
      <c r="K15" s="28" t="str">
        <f t="shared" si="2"/>
        <v/>
      </c>
      <c r="N15" s="24"/>
    </row>
    <row r="16" spans="1:14" ht="12.75" customHeight="1" x14ac:dyDescent="0.2">
      <c r="B16" s="1">
        <f t="shared" si="0"/>
        <v>13</v>
      </c>
      <c r="C16" s="140"/>
      <c r="D16" s="22" t="str">
        <f t="shared" si="1"/>
        <v/>
      </c>
      <c r="E16" s="144" t="s">
        <v>22</v>
      </c>
      <c r="F16" s="141" t="s">
        <v>209</v>
      </c>
      <c r="G16" s="141"/>
      <c r="H16" s="130" t="s">
        <v>180</v>
      </c>
      <c r="I16" s="154">
        <f>4*465</f>
        <v>1860</v>
      </c>
      <c r="J16" s="27"/>
      <c r="K16" s="28" t="str">
        <f t="shared" si="2"/>
        <v/>
      </c>
      <c r="N16" s="24"/>
    </row>
    <row r="17" spans="1:15" ht="12.75" customHeight="1" x14ac:dyDescent="0.2">
      <c r="B17" s="1">
        <f t="shared" si="0"/>
        <v>14</v>
      </c>
      <c r="C17" s="140"/>
      <c r="D17" s="22" t="str">
        <f t="shared" si="1"/>
        <v/>
      </c>
      <c r="E17" s="141"/>
      <c r="F17" s="141"/>
      <c r="G17" s="141"/>
      <c r="H17" s="142"/>
      <c r="I17" s="154"/>
      <c r="J17" s="27"/>
      <c r="K17" s="28" t="str">
        <f t="shared" si="2"/>
        <v/>
      </c>
      <c r="N17" s="24"/>
    </row>
    <row r="18" spans="1:15" ht="12.75" customHeight="1" x14ac:dyDescent="0.2">
      <c r="B18" s="1">
        <f t="shared" si="0"/>
        <v>15</v>
      </c>
      <c r="C18" s="140" t="s">
        <v>16</v>
      </c>
      <c r="D18" s="22" t="str">
        <f t="shared" si="1"/>
        <v/>
      </c>
      <c r="E18" s="3" t="s">
        <v>199</v>
      </c>
      <c r="F18" s="141"/>
      <c r="G18" s="141"/>
      <c r="H18" s="142"/>
      <c r="I18" s="154"/>
      <c r="J18" s="70"/>
      <c r="K18" s="28" t="str">
        <f t="shared" si="2"/>
        <v/>
      </c>
      <c r="N18" s="24"/>
    </row>
    <row r="19" spans="1:15" ht="12.75" customHeight="1" x14ac:dyDescent="0.2">
      <c r="A19" s="18"/>
      <c r="B19" s="1">
        <f t="shared" si="0"/>
        <v>16</v>
      </c>
      <c r="C19" s="140" t="s">
        <v>85</v>
      </c>
      <c r="D19" s="22" t="str">
        <f t="shared" si="1"/>
        <v/>
      </c>
      <c r="E19" s="141"/>
      <c r="F19" s="141"/>
      <c r="G19" s="141"/>
      <c r="H19" s="142"/>
      <c r="I19" s="154"/>
      <c r="J19" s="70"/>
      <c r="K19" s="28" t="str">
        <f t="shared" si="2"/>
        <v/>
      </c>
      <c r="N19" s="24"/>
    </row>
    <row r="20" spans="1:15" ht="12.75" customHeight="1" x14ac:dyDescent="0.2">
      <c r="A20" s="15">
        <v>2</v>
      </c>
      <c r="B20" s="1">
        <f t="shared" si="0"/>
        <v>17</v>
      </c>
      <c r="C20" s="140" t="s">
        <v>86</v>
      </c>
      <c r="D20" s="22" t="str">
        <f t="shared" ref="D20:D57" si="3">IF(A20="","",RIGHT($K$5,1)&amp;"."&amp;IF(LEN(A20)=1,"0"&amp;A20,A20))</f>
        <v>D.02</v>
      </c>
      <c r="E20" s="141" t="s">
        <v>203</v>
      </c>
      <c r="F20" s="141"/>
      <c r="G20" s="141"/>
      <c r="H20" s="142" t="s">
        <v>75</v>
      </c>
      <c r="I20" s="154">
        <f>4*4.6*5</f>
        <v>92</v>
      </c>
      <c r="J20" s="27"/>
      <c r="K20" s="28" t="str">
        <f>IF(AND(H20&lt;&gt;"",I20=""),"Rate Only",IF(J20="","",I20*J20))</f>
        <v/>
      </c>
      <c r="N20" s="24"/>
    </row>
    <row r="21" spans="1:15" ht="12.75" customHeight="1" x14ac:dyDescent="0.2">
      <c r="B21" s="1">
        <f t="shared" si="0"/>
        <v>18</v>
      </c>
      <c r="C21" s="140" t="s">
        <v>28</v>
      </c>
      <c r="D21" s="22" t="str">
        <f t="shared" si="3"/>
        <v/>
      </c>
      <c r="E21" s="141" t="s">
        <v>92</v>
      </c>
      <c r="F21" s="141"/>
      <c r="G21" s="141"/>
      <c r="H21" s="142"/>
      <c r="I21" s="154"/>
      <c r="J21" s="27"/>
      <c r="K21" s="28" t="str">
        <f t="shared" ref="K21:K58" si="4">IF(AND(H21&lt;&gt;"",I21=""),"Rate Only",IF(J21="","",I21*J21))</f>
        <v/>
      </c>
      <c r="N21" s="24"/>
    </row>
    <row r="22" spans="1:15" ht="12.75" customHeight="1" x14ac:dyDescent="0.2">
      <c r="B22" s="1">
        <f t="shared" si="0"/>
        <v>19</v>
      </c>
      <c r="C22" s="140"/>
      <c r="D22" s="22" t="str">
        <f t="shared" si="3"/>
        <v/>
      </c>
      <c r="E22" s="141" t="s">
        <v>386</v>
      </c>
      <c r="F22" s="141"/>
      <c r="G22" s="141"/>
      <c r="H22" s="142"/>
      <c r="I22" s="154"/>
      <c r="J22" s="27"/>
      <c r="K22" s="28" t="str">
        <f t="shared" si="4"/>
        <v/>
      </c>
      <c r="N22" s="24"/>
    </row>
    <row r="23" spans="1:15" ht="12.75" customHeight="1" x14ac:dyDescent="0.2">
      <c r="B23" s="1">
        <f t="shared" si="0"/>
        <v>20</v>
      </c>
      <c r="C23" s="140"/>
      <c r="D23" s="22" t="str">
        <f t="shared" si="3"/>
        <v/>
      </c>
      <c r="E23" s="141"/>
      <c r="F23" s="141"/>
      <c r="G23" s="141"/>
      <c r="H23" s="142"/>
      <c r="I23" s="154"/>
      <c r="J23" s="27"/>
      <c r="K23" s="28" t="str">
        <f t="shared" si="4"/>
        <v/>
      </c>
      <c r="N23" s="24"/>
    </row>
    <row r="24" spans="1:15" ht="12.75" customHeight="1" x14ac:dyDescent="0.2">
      <c r="A24" s="15">
        <v>3</v>
      </c>
      <c r="B24" s="1">
        <f t="shared" si="0"/>
        <v>21</v>
      </c>
      <c r="C24" s="140"/>
      <c r="D24" s="22" t="str">
        <f t="shared" si="3"/>
        <v>D.03</v>
      </c>
      <c r="E24" s="143" t="s">
        <v>231</v>
      </c>
      <c r="F24" s="141"/>
      <c r="G24" s="141"/>
      <c r="H24" s="142"/>
      <c r="I24" s="154"/>
      <c r="J24" s="27"/>
      <c r="K24" s="28" t="str">
        <f t="shared" si="4"/>
        <v/>
      </c>
      <c r="N24" s="24"/>
    </row>
    <row r="25" spans="1:15" ht="12.75" customHeight="1" x14ac:dyDescent="0.2">
      <c r="B25" s="1">
        <f t="shared" si="0"/>
        <v>22</v>
      </c>
      <c r="C25" s="140"/>
      <c r="D25" s="22" t="str">
        <f t="shared" si="3"/>
        <v/>
      </c>
      <c r="E25" s="141"/>
      <c r="F25" s="141"/>
      <c r="G25" s="141"/>
      <c r="H25" s="142"/>
      <c r="I25" s="154"/>
      <c r="J25" s="27"/>
      <c r="K25" s="28" t="str">
        <f t="shared" si="4"/>
        <v/>
      </c>
      <c r="M25" s="9"/>
      <c r="N25" s="4"/>
      <c r="O25" s="4"/>
    </row>
    <row r="26" spans="1:15" ht="12.75" customHeight="1" x14ac:dyDescent="0.2">
      <c r="B26" s="1">
        <f t="shared" si="0"/>
        <v>23</v>
      </c>
      <c r="C26" s="140"/>
      <c r="D26" s="22" t="str">
        <f t="shared" si="3"/>
        <v/>
      </c>
      <c r="E26" s="141" t="s">
        <v>22</v>
      </c>
      <c r="F26" s="141" t="s">
        <v>99</v>
      </c>
      <c r="G26" s="141"/>
      <c r="H26" s="142" t="s">
        <v>75</v>
      </c>
      <c r="I26" s="154">
        <f>ROUNDUP(I20*0.2,0)</f>
        <v>19</v>
      </c>
      <c r="J26" s="27"/>
      <c r="K26" s="28" t="str">
        <f t="shared" si="4"/>
        <v/>
      </c>
      <c r="M26" s="4"/>
      <c r="N26" s="4"/>
      <c r="O26" s="4"/>
    </row>
    <row r="27" spans="1:15" ht="12.75" customHeight="1" x14ac:dyDescent="0.2">
      <c r="B27" s="1">
        <f t="shared" si="0"/>
        <v>24</v>
      </c>
      <c r="C27" s="140"/>
      <c r="D27" s="22" t="str">
        <f t="shared" si="3"/>
        <v/>
      </c>
      <c r="E27" s="141"/>
      <c r="F27" s="141"/>
      <c r="G27" s="141"/>
      <c r="H27" s="142"/>
      <c r="I27" s="154"/>
      <c r="J27" s="27"/>
      <c r="K27" s="28" t="str">
        <f t="shared" si="4"/>
        <v/>
      </c>
      <c r="M27" s="4"/>
      <c r="N27" s="4"/>
      <c r="O27" s="4"/>
    </row>
    <row r="28" spans="1:15" ht="12.75" customHeight="1" x14ac:dyDescent="0.2">
      <c r="B28" s="1">
        <f t="shared" si="0"/>
        <v>25</v>
      </c>
      <c r="C28" s="140"/>
      <c r="D28" s="22" t="str">
        <f t="shared" si="3"/>
        <v/>
      </c>
      <c r="E28" s="141" t="s">
        <v>26</v>
      </c>
      <c r="F28" s="141" t="s">
        <v>100</v>
      </c>
      <c r="G28" s="141"/>
      <c r="H28" s="142" t="s">
        <v>75</v>
      </c>
      <c r="I28" s="154">
        <f>ROUNDUP(I20*0.6,0)</f>
        <v>56</v>
      </c>
      <c r="J28" s="27"/>
      <c r="K28" s="28" t="str">
        <f t="shared" si="4"/>
        <v/>
      </c>
      <c r="M28" s="4"/>
      <c r="N28" s="4"/>
      <c r="O28" s="4"/>
    </row>
    <row r="29" spans="1:15" ht="12.75" customHeight="1" x14ac:dyDescent="0.2">
      <c r="B29" s="1">
        <f t="shared" si="0"/>
        <v>26</v>
      </c>
      <c r="C29" s="140"/>
      <c r="D29" s="22" t="str">
        <f t="shared" si="3"/>
        <v/>
      </c>
      <c r="E29" s="141"/>
      <c r="F29" s="141"/>
      <c r="G29" s="141"/>
      <c r="H29" s="142"/>
      <c r="I29" s="154"/>
      <c r="J29" s="27"/>
      <c r="K29" s="28" t="str">
        <f t="shared" si="4"/>
        <v/>
      </c>
      <c r="M29" s="4"/>
      <c r="N29" s="4"/>
      <c r="O29" s="4"/>
    </row>
    <row r="30" spans="1:15" ht="12.75" customHeight="1" x14ac:dyDescent="0.2">
      <c r="B30" s="1">
        <f t="shared" si="0"/>
        <v>27</v>
      </c>
      <c r="C30" s="140"/>
      <c r="D30" s="22" t="str">
        <f t="shared" si="3"/>
        <v/>
      </c>
      <c r="E30" s="141" t="s">
        <v>37</v>
      </c>
      <c r="F30" s="141" t="s">
        <v>101</v>
      </c>
      <c r="G30" s="141"/>
      <c r="H30" s="142" t="s">
        <v>75</v>
      </c>
      <c r="I30" s="154">
        <v>10</v>
      </c>
      <c r="J30" s="27"/>
      <c r="K30" s="28"/>
      <c r="M30" s="4"/>
      <c r="N30" s="4"/>
      <c r="O30" s="4"/>
    </row>
    <row r="31" spans="1:15" ht="12.75" customHeight="1" x14ac:dyDescent="0.2">
      <c r="B31" s="1">
        <f t="shared" si="0"/>
        <v>28</v>
      </c>
      <c r="C31" s="140"/>
      <c r="D31" s="22" t="str">
        <f t="shared" si="3"/>
        <v/>
      </c>
      <c r="E31" s="141"/>
      <c r="F31" s="141" t="s">
        <v>102</v>
      </c>
      <c r="G31" s="141"/>
      <c r="H31" s="142"/>
      <c r="I31" s="154"/>
      <c r="J31" s="27"/>
      <c r="K31" s="28"/>
      <c r="M31" s="4"/>
      <c r="N31" s="4"/>
      <c r="O31" s="4"/>
    </row>
    <row r="32" spans="1:15" ht="12.75" customHeight="1" x14ac:dyDescent="0.2">
      <c r="B32" s="1">
        <f t="shared" si="0"/>
        <v>29</v>
      </c>
      <c r="C32" s="140"/>
      <c r="D32" s="22" t="str">
        <f t="shared" si="3"/>
        <v/>
      </c>
      <c r="E32" s="4"/>
      <c r="F32" s="4"/>
      <c r="G32" s="4"/>
      <c r="H32" s="5"/>
      <c r="I32" s="160"/>
      <c r="J32" s="27"/>
      <c r="K32" s="28" t="str">
        <f t="shared" si="4"/>
        <v/>
      </c>
      <c r="N32" s="24"/>
    </row>
    <row r="33" spans="1:15" ht="12.75" customHeight="1" x14ac:dyDescent="0.2">
      <c r="B33" s="1">
        <f t="shared" si="0"/>
        <v>30</v>
      </c>
      <c r="C33" s="146"/>
      <c r="D33" s="22" t="str">
        <f t="shared" si="3"/>
        <v/>
      </c>
      <c r="E33" s="3" t="s">
        <v>335</v>
      </c>
      <c r="F33" s="147"/>
      <c r="G33" s="147"/>
      <c r="H33" s="142"/>
      <c r="I33" s="154"/>
      <c r="J33" s="27"/>
      <c r="K33" s="28" t="str">
        <f t="shared" si="4"/>
        <v/>
      </c>
      <c r="M33" s="4"/>
      <c r="N33" s="4"/>
      <c r="O33" s="4"/>
    </row>
    <row r="34" spans="1:15" ht="12.75" customHeight="1" x14ac:dyDescent="0.2">
      <c r="B34" s="1">
        <f t="shared" si="0"/>
        <v>31</v>
      </c>
      <c r="C34" s="146"/>
      <c r="D34" s="22" t="str">
        <f t="shared" si="3"/>
        <v/>
      </c>
      <c r="E34" s="147"/>
      <c r="F34" s="147"/>
      <c r="G34" s="147"/>
      <c r="H34" s="142"/>
      <c r="I34" s="154"/>
      <c r="J34" s="27"/>
      <c r="K34" s="28" t="str">
        <f t="shared" si="4"/>
        <v/>
      </c>
      <c r="M34" s="4"/>
      <c r="N34" s="4"/>
      <c r="O34" s="4"/>
    </row>
    <row r="35" spans="1:15" ht="12.75" customHeight="1" x14ac:dyDescent="0.2">
      <c r="B35" s="1">
        <f t="shared" si="0"/>
        <v>32</v>
      </c>
      <c r="C35" s="11" t="s">
        <v>16</v>
      </c>
      <c r="D35" s="22" t="str">
        <f t="shared" si="3"/>
        <v/>
      </c>
      <c r="E35" s="3" t="s">
        <v>181</v>
      </c>
      <c r="F35" s="147"/>
      <c r="G35" s="147"/>
      <c r="H35" s="142"/>
      <c r="I35" s="154"/>
      <c r="J35" s="27"/>
      <c r="K35" s="28" t="str">
        <f t="shared" si="4"/>
        <v/>
      </c>
      <c r="M35" s="4"/>
      <c r="N35" s="4"/>
      <c r="O35" s="4"/>
    </row>
    <row r="36" spans="1:15" ht="12.75" customHeight="1" x14ac:dyDescent="0.2">
      <c r="B36" s="1">
        <f t="shared" si="0"/>
        <v>33</v>
      </c>
      <c r="C36" s="11" t="s">
        <v>182</v>
      </c>
      <c r="D36" s="22" t="str">
        <f t="shared" si="3"/>
        <v/>
      </c>
      <c r="E36" s="4"/>
      <c r="F36" s="147"/>
      <c r="G36" s="147"/>
      <c r="H36" s="142"/>
      <c r="I36" s="154"/>
      <c r="J36" s="27"/>
      <c r="K36" s="28" t="str">
        <f t="shared" si="4"/>
        <v/>
      </c>
      <c r="M36" s="4"/>
      <c r="N36" s="4"/>
      <c r="O36" s="4"/>
    </row>
    <row r="37" spans="1:15" ht="12.75" customHeight="1" x14ac:dyDescent="0.2">
      <c r="B37" s="1">
        <f t="shared" si="0"/>
        <v>34</v>
      </c>
      <c r="C37" s="146"/>
      <c r="D37" s="22" t="str">
        <f t="shared" si="3"/>
        <v/>
      </c>
      <c r="E37" s="161" t="s">
        <v>232</v>
      </c>
      <c r="F37" s="147"/>
      <c r="G37" s="147"/>
      <c r="H37" s="142"/>
      <c r="I37" s="154"/>
      <c r="J37" s="27"/>
      <c r="K37" s="28" t="str">
        <f t="shared" si="4"/>
        <v/>
      </c>
      <c r="M37" s="4"/>
      <c r="N37" s="4"/>
      <c r="O37" s="4"/>
    </row>
    <row r="38" spans="1:15" ht="12.75" customHeight="1" x14ac:dyDescent="0.2">
      <c r="B38" s="1">
        <f t="shared" si="0"/>
        <v>35</v>
      </c>
      <c r="C38" s="146"/>
      <c r="D38" s="22" t="str">
        <f t="shared" si="3"/>
        <v/>
      </c>
      <c r="E38" s="147"/>
      <c r="F38" s="147"/>
      <c r="G38" s="147"/>
      <c r="H38" s="142"/>
      <c r="I38" s="154"/>
      <c r="J38" s="27"/>
      <c r="K38" s="28" t="str">
        <f t="shared" si="4"/>
        <v/>
      </c>
      <c r="M38" s="4"/>
      <c r="N38" s="4"/>
      <c r="O38" s="4"/>
    </row>
    <row r="39" spans="1:15" ht="12.75" customHeight="1" x14ac:dyDescent="0.2">
      <c r="A39" s="15">
        <v>4</v>
      </c>
      <c r="B39" s="1">
        <f t="shared" si="0"/>
        <v>36</v>
      </c>
      <c r="C39" s="11" t="s">
        <v>174</v>
      </c>
      <c r="D39" s="22" t="str">
        <f t="shared" si="3"/>
        <v>D.04</v>
      </c>
      <c r="E39" s="7" t="s">
        <v>233</v>
      </c>
      <c r="F39" s="4"/>
      <c r="G39" s="4"/>
      <c r="H39" s="5"/>
      <c r="I39" s="154"/>
      <c r="J39" s="27"/>
      <c r="K39" s="28" t="str">
        <f t="shared" si="4"/>
        <v/>
      </c>
      <c r="M39" s="4"/>
      <c r="N39" s="9"/>
      <c r="O39" s="4"/>
    </row>
    <row r="40" spans="1:15" ht="12.75" customHeight="1" x14ac:dyDescent="0.2">
      <c r="B40" s="1">
        <f t="shared" si="0"/>
        <v>37</v>
      </c>
      <c r="C40" s="11"/>
      <c r="D40" s="22" t="str">
        <f t="shared" si="3"/>
        <v/>
      </c>
      <c r="E40" s="4"/>
      <c r="F40" s="4"/>
      <c r="G40" s="4"/>
      <c r="H40" s="5"/>
      <c r="I40" s="154"/>
      <c r="J40" s="27"/>
      <c r="K40" s="28" t="str">
        <f t="shared" si="4"/>
        <v/>
      </c>
      <c r="M40" s="7"/>
      <c r="N40" s="4"/>
      <c r="O40" s="4"/>
    </row>
    <row r="41" spans="1:15" ht="12.75" customHeight="1" x14ac:dyDescent="0.2">
      <c r="B41" s="1">
        <f t="shared" si="0"/>
        <v>38</v>
      </c>
      <c r="C41" s="11"/>
      <c r="D41" s="22" t="str">
        <f t="shared" si="3"/>
        <v/>
      </c>
      <c r="E41" s="4" t="s">
        <v>22</v>
      </c>
      <c r="F41" s="4" t="s">
        <v>234</v>
      </c>
      <c r="G41" s="4"/>
      <c r="H41" s="5"/>
      <c r="I41" s="154"/>
      <c r="J41" s="27"/>
      <c r="K41" s="28" t="str">
        <f t="shared" si="4"/>
        <v/>
      </c>
      <c r="M41" s="7"/>
      <c r="N41" s="9"/>
      <c r="O41" s="4"/>
    </row>
    <row r="42" spans="1:15" ht="12.75" customHeight="1" x14ac:dyDescent="0.2">
      <c r="B42" s="1">
        <f t="shared" si="0"/>
        <v>39</v>
      </c>
      <c r="C42" s="11"/>
      <c r="D42" s="22" t="str">
        <f t="shared" si="3"/>
        <v/>
      </c>
      <c r="E42" s="4"/>
      <c r="F42" s="4"/>
      <c r="G42" s="4"/>
      <c r="H42" s="5"/>
      <c r="I42" s="154"/>
      <c r="J42" s="27"/>
      <c r="K42" s="28" t="str">
        <f t="shared" si="4"/>
        <v/>
      </c>
      <c r="M42" s="7"/>
      <c r="N42" s="9"/>
      <c r="O42" s="4"/>
    </row>
    <row r="43" spans="1:15" ht="12.75" customHeight="1" x14ac:dyDescent="0.2">
      <c r="B43" s="1">
        <f t="shared" si="0"/>
        <v>40</v>
      </c>
      <c r="C43" s="11"/>
      <c r="D43" s="22" t="str">
        <f t="shared" si="3"/>
        <v/>
      </c>
      <c r="E43" s="4"/>
      <c r="F43" s="4" t="s">
        <v>22</v>
      </c>
      <c r="G43" s="4" t="s">
        <v>336</v>
      </c>
      <c r="H43" s="5" t="s">
        <v>180</v>
      </c>
      <c r="I43" s="154">
        <f>ROUNDUP(4.5*(4.5+4+4.5+4+2+1.5+2+1.5),0)</f>
        <v>108</v>
      </c>
      <c r="J43" s="27"/>
      <c r="K43" s="28" t="str">
        <f t="shared" si="4"/>
        <v/>
      </c>
      <c r="M43" s="9"/>
      <c r="N43" s="9"/>
      <c r="O43" s="4"/>
    </row>
    <row r="44" spans="1:15" ht="12.75" customHeight="1" x14ac:dyDescent="0.2">
      <c r="B44" s="1">
        <f t="shared" si="0"/>
        <v>41</v>
      </c>
      <c r="C44" s="11"/>
      <c r="D44" s="22" t="str">
        <f t="shared" si="3"/>
        <v/>
      </c>
      <c r="E44" s="4"/>
      <c r="F44" s="4"/>
      <c r="G44" s="4"/>
      <c r="H44" s="5"/>
      <c r="I44" s="154"/>
      <c r="J44" s="27"/>
      <c r="K44" s="28" t="str">
        <f t="shared" si="4"/>
        <v/>
      </c>
      <c r="M44" s="4"/>
      <c r="N44" s="4"/>
      <c r="O44" s="4"/>
    </row>
    <row r="45" spans="1:15" ht="12.75" customHeight="1" x14ac:dyDescent="0.2">
      <c r="B45" s="1">
        <f t="shared" si="0"/>
        <v>42</v>
      </c>
      <c r="C45" s="11"/>
      <c r="D45" s="22" t="str">
        <f t="shared" si="3"/>
        <v/>
      </c>
      <c r="E45" s="4" t="s">
        <v>41</v>
      </c>
      <c r="F45" s="4" t="s">
        <v>236</v>
      </c>
      <c r="G45" s="4"/>
      <c r="H45" s="5"/>
      <c r="I45" s="154"/>
      <c r="J45" s="27"/>
      <c r="K45" s="28" t="str">
        <f t="shared" si="4"/>
        <v/>
      </c>
      <c r="M45" s="4"/>
      <c r="N45" s="9"/>
      <c r="O45" s="4"/>
    </row>
    <row r="46" spans="1:15" ht="12.75" customHeight="1" x14ac:dyDescent="0.2">
      <c r="B46" s="1">
        <f t="shared" si="0"/>
        <v>43</v>
      </c>
      <c r="C46" s="146"/>
      <c r="D46" s="22"/>
      <c r="E46" s="147"/>
      <c r="F46" s="147"/>
      <c r="G46" s="147"/>
      <c r="H46" s="142"/>
      <c r="I46" s="154"/>
      <c r="J46" s="27"/>
      <c r="K46" s="28" t="str">
        <f t="shared" si="4"/>
        <v/>
      </c>
      <c r="M46" s="4"/>
      <c r="N46" s="9"/>
      <c r="O46" s="4"/>
    </row>
    <row r="47" spans="1:15" ht="12.75" customHeight="1" x14ac:dyDescent="0.2">
      <c r="B47" s="1">
        <f t="shared" si="0"/>
        <v>44</v>
      </c>
      <c r="C47" s="146"/>
      <c r="D47" s="22" t="str">
        <f t="shared" si="3"/>
        <v/>
      </c>
      <c r="E47" s="4"/>
      <c r="F47" s="4" t="s">
        <v>22</v>
      </c>
      <c r="G47" s="4" t="s">
        <v>337</v>
      </c>
      <c r="H47" s="5" t="s">
        <v>180</v>
      </c>
      <c r="I47" s="154">
        <f>2*1.5</f>
        <v>3</v>
      </c>
      <c r="J47" s="27"/>
      <c r="K47" s="28" t="str">
        <f t="shared" si="4"/>
        <v/>
      </c>
      <c r="M47" s="9"/>
      <c r="N47" s="9"/>
      <c r="O47" s="4"/>
    </row>
    <row r="48" spans="1:15" ht="12.75" customHeight="1" x14ac:dyDescent="0.2">
      <c r="B48" s="1">
        <f t="shared" si="0"/>
        <v>45</v>
      </c>
      <c r="C48" s="146"/>
      <c r="D48" s="22" t="str">
        <f t="shared" si="3"/>
        <v/>
      </c>
      <c r="E48" s="4"/>
      <c r="F48" s="4"/>
      <c r="G48" s="4"/>
      <c r="H48" s="5"/>
      <c r="I48" s="154"/>
      <c r="J48" s="27"/>
      <c r="K48" s="28" t="str">
        <f t="shared" si="4"/>
        <v/>
      </c>
      <c r="M48" s="4"/>
      <c r="N48" s="4"/>
      <c r="O48" s="4"/>
    </row>
    <row r="49" spans="1:15" ht="12.75" customHeight="1" x14ac:dyDescent="0.2">
      <c r="B49" s="1">
        <f t="shared" si="0"/>
        <v>46</v>
      </c>
      <c r="C49" s="146"/>
      <c r="D49" s="22" t="str">
        <f t="shared" si="3"/>
        <v/>
      </c>
      <c r="E49" s="42" t="s">
        <v>183</v>
      </c>
      <c r="F49" s="4"/>
      <c r="G49" s="4"/>
      <c r="H49" s="5"/>
      <c r="I49" s="154"/>
      <c r="J49" s="27"/>
      <c r="K49" s="28" t="str">
        <f t="shared" si="4"/>
        <v/>
      </c>
      <c r="M49" s="4"/>
      <c r="N49" s="9"/>
      <c r="O49" s="4"/>
    </row>
    <row r="50" spans="1:15" ht="12.75" customHeight="1" x14ac:dyDescent="0.2">
      <c r="B50" s="1">
        <f t="shared" si="0"/>
        <v>47</v>
      </c>
      <c r="C50" s="146"/>
      <c r="D50" s="22" t="str">
        <f t="shared" si="3"/>
        <v/>
      </c>
      <c r="E50" s="4"/>
      <c r="F50" s="4"/>
      <c r="G50" s="4"/>
      <c r="H50" s="5"/>
      <c r="I50" s="154"/>
      <c r="J50" s="27"/>
      <c r="K50" s="28" t="str">
        <f t="shared" si="4"/>
        <v/>
      </c>
      <c r="N50" s="24"/>
    </row>
    <row r="51" spans="1:15" ht="12.75" customHeight="1" x14ac:dyDescent="0.2">
      <c r="A51" s="15">
        <v>5</v>
      </c>
      <c r="B51" s="1">
        <f t="shared" si="0"/>
        <v>48</v>
      </c>
      <c r="C51" s="11" t="s">
        <v>25</v>
      </c>
      <c r="D51" s="22" t="str">
        <f t="shared" si="3"/>
        <v>D.05</v>
      </c>
      <c r="E51" s="7" t="s">
        <v>244</v>
      </c>
      <c r="F51" s="4"/>
      <c r="G51" s="4"/>
      <c r="H51" s="5"/>
      <c r="I51" s="154"/>
      <c r="J51" s="27"/>
      <c r="K51" s="28" t="str">
        <f t="shared" si="4"/>
        <v/>
      </c>
      <c r="N51" s="24"/>
    </row>
    <row r="52" spans="1:15" ht="12.75" customHeight="1" x14ac:dyDescent="0.2">
      <c r="B52" s="1">
        <f t="shared" si="0"/>
        <v>49</v>
      </c>
      <c r="C52" s="11"/>
      <c r="D52" s="22" t="str">
        <f t="shared" si="3"/>
        <v/>
      </c>
      <c r="E52" s="4"/>
      <c r="F52" s="4"/>
      <c r="G52" s="4"/>
      <c r="H52" s="5"/>
      <c r="I52" s="154"/>
      <c r="J52" s="27"/>
      <c r="K52" s="28" t="str">
        <f t="shared" si="4"/>
        <v/>
      </c>
      <c r="N52" s="24"/>
    </row>
    <row r="53" spans="1:15" ht="12.75" customHeight="1" x14ac:dyDescent="0.2">
      <c r="B53" s="1">
        <f t="shared" si="0"/>
        <v>50</v>
      </c>
      <c r="C53" s="11"/>
      <c r="D53" s="22" t="str">
        <f t="shared" si="3"/>
        <v/>
      </c>
      <c r="E53" s="4" t="s">
        <v>22</v>
      </c>
      <c r="F53" s="4" t="s">
        <v>246</v>
      </c>
      <c r="G53" s="4"/>
      <c r="H53" s="5" t="s">
        <v>184</v>
      </c>
      <c r="I53" s="154">
        <f>(I86)*250</f>
        <v>100</v>
      </c>
      <c r="J53" s="27"/>
      <c r="K53" s="28" t="str">
        <f t="shared" si="4"/>
        <v/>
      </c>
      <c r="N53" s="24"/>
    </row>
    <row r="54" spans="1:15" ht="12.75" customHeight="1" x14ac:dyDescent="0.2">
      <c r="B54" s="1">
        <f t="shared" si="0"/>
        <v>51</v>
      </c>
      <c r="C54" s="11"/>
      <c r="D54" s="22" t="str">
        <f t="shared" si="3"/>
        <v/>
      </c>
      <c r="E54" s="4"/>
      <c r="F54" s="4"/>
      <c r="G54" s="4"/>
      <c r="H54" s="5"/>
      <c r="I54" s="154"/>
      <c r="J54" s="27"/>
      <c r="K54" s="28" t="str">
        <f t="shared" si="4"/>
        <v/>
      </c>
      <c r="N54" s="24"/>
    </row>
    <row r="55" spans="1:15" ht="12.75" customHeight="1" x14ac:dyDescent="0.2">
      <c r="B55" s="1">
        <f t="shared" si="0"/>
        <v>52</v>
      </c>
      <c r="C55" s="11"/>
      <c r="D55" s="22" t="str">
        <f t="shared" si="3"/>
        <v/>
      </c>
      <c r="E55" s="4" t="s">
        <v>26</v>
      </c>
      <c r="F55" s="4" t="s">
        <v>247</v>
      </c>
      <c r="G55" s="4"/>
      <c r="H55" s="5" t="s">
        <v>184</v>
      </c>
      <c r="I55" s="154">
        <v>100</v>
      </c>
      <c r="J55" s="27"/>
      <c r="K55" s="28" t="str">
        <f t="shared" si="4"/>
        <v/>
      </c>
      <c r="N55" s="24"/>
    </row>
    <row r="56" spans="1:15" ht="12.75" customHeight="1" x14ac:dyDescent="0.2">
      <c r="B56" s="1">
        <f t="shared" si="0"/>
        <v>53</v>
      </c>
      <c r="C56" s="2"/>
      <c r="D56" s="22" t="str">
        <f t="shared" si="3"/>
        <v/>
      </c>
      <c r="E56" s="4"/>
      <c r="F56" s="4"/>
      <c r="G56" s="4"/>
      <c r="H56" s="5"/>
      <c r="I56" s="154"/>
      <c r="J56" s="27"/>
      <c r="K56" s="28" t="str">
        <f t="shared" si="4"/>
        <v/>
      </c>
      <c r="N56" s="24"/>
    </row>
    <row r="57" spans="1:15" ht="12.75" customHeight="1" x14ac:dyDescent="0.2">
      <c r="B57" s="1">
        <f t="shared" si="0"/>
        <v>54</v>
      </c>
      <c r="C57" s="2"/>
      <c r="D57" s="22" t="str">
        <f t="shared" si="3"/>
        <v/>
      </c>
      <c r="E57" s="9" t="s">
        <v>37</v>
      </c>
      <c r="F57" s="4" t="s">
        <v>245</v>
      </c>
      <c r="G57" s="4"/>
      <c r="H57" s="5" t="s">
        <v>184</v>
      </c>
      <c r="I57" s="154">
        <f>(I82+I84)*180</f>
        <v>10296</v>
      </c>
      <c r="J57" s="27"/>
      <c r="K57" s="28" t="str">
        <f t="shared" si="4"/>
        <v/>
      </c>
      <c r="N57" s="24"/>
    </row>
    <row r="58" spans="1:15" ht="12.75" customHeight="1" x14ac:dyDescent="0.2">
      <c r="B58" s="1">
        <f t="shared" si="0"/>
        <v>55</v>
      </c>
      <c r="C58" s="11"/>
      <c r="D58" s="22"/>
      <c r="E58" s="7"/>
      <c r="F58" s="4"/>
      <c r="G58" s="4"/>
      <c r="H58" s="5"/>
      <c r="I58" s="160"/>
      <c r="J58" s="50"/>
      <c r="K58" s="28" t="str">
        <f t="shared" si="4"/>
        <v/>
      </c>
      <c r="N58" s="24"/>
    </row>
    <row r="59" spans="1:15" ht="12.75" customHeight="1" x14ac:dyDescent="0.2">
      <c r="B59" s="1">
        <f t="shared" si="0"/>
        <v>56</v>
      </c>
      <c r="C59" s="76"/>
      <c r="D59" s="77"/>
      <c r="E59" s="78"/>
      <c r="F59" s="78"/>
      <c r="G59" s="78"/>
      <c r="H59" s="79"/>
      <c r="I59" s="184"/>
      <c r="J59" s="81"/>
      <c r="K59" s="82"/>
      <c r="N59" s="24"/>
    </row>
    <row r="60" spans="1:15" ht="12.75" customHeight="1" x14ac:dyDescent="0.2">
      <c r="B60" s="1">
        <f t="shared" si="0"/>
        <v>57</v>
      </c>
      <c r="C60" s="83" t="str">
        <f>$K$5</f>
        <v>Section D</v>
      </c>
      <c r="D60" s="84" t="s">
        <v>10</v>
      </c>
      <c r="I60" s="180"/>
      <c r="J60" s="50"/>
      <c r="K60" s="85" t="str">
        <f>IF(SUM(K7:K58)&lt;1,"",SUM(K7:K58))</f>
        <v/>
      </c>
      <c r="N60" s="24"/>
    </row>
    <row r="61" spans="1:15" ht="12.75" customHeight="1" x14ac:dyDescent="0.2">
      <c r="B61" s="1">
        <f t="shared" si="0"/>
        <v>58</v>
      </c>
      <c r="C61" s="86"/>
      <c r="D61" s="87"/>
      <c r="E61" s="88"/>
      <c r="F61" s="88"/>
      <c r="G61" s="88"/>
      <c r="H61" s="89"/>
      <c r="I61" s="185"/>
      <c r="J61" s="91"/>
      <c r="K61" s="92"/>
      <c r="N61" s="24"/>
    </row>
    <row r="62" spans="1:15" ht="12.75" customHeight="1" x14ac:dyDescent="0.2">
      <c r="B62" s="1">
        <v>1</v>
      </c>
      <c r="C62" s="53" t="s">
        <v>0</v>
      </c>
      <c r="D62" s="54"/>
      <c r="E62" s="55"/>
      <c r="F62" s="55"/>
      <c r="G62" s="55"/>
      <c r="H62" s="54"/>
      <c r="I62" s="181"/>
      <c r="J62" s="57"/>
      <c r="K62" s="58"/>
      <c r="N62" s="24"/>
    </row>
    <row r="63" spans="1:15" ht="12.75" customHeight="1" x14ac:dyDescent="0.2">
      <c r="B63" s="1">
        <f>B62+1</f>
        <v>2</v>
      </c>
      <c r="C63" s="59" t="s">
        <v>1</v>
      </c>
      <c r="D63" s="22" t="s">
        <v>2</v>
      </c>
      <c r="E63" s="23"/>
      <c r="F63" s="23"/>
      <c r="G63" s="23" t="s">
        <v>3</v>
      </c>
      <c r="H63" s="22" t="s">
        <v>4</v>
      </c>
      <c r="I63" s="186" t="s">
        <v>5</v>
      </c>
      <c r="J63" s="61" t="s">
        <v>6</v>
      </c>
      <c r="K63" s="62" t="s">
        <v>7</v>
      </c>
      <c r="N63" s="24"/>
    </row>
    <row r="64" spans="1:15" ht="12.75" customHeight="1" x14ac:dyDescent="0.2">
      <c r="B64" s="1">
        <f t="shared" ref="B64:B122" si="5">B63+1</f>
        <v>3</v>
      </c>
      <c r="C64" s="63" t="s">
        <v>8</v>
      </c>
      <c r="D64" s="64" t="s">
        <v>9</v>
      </c>
      <c r="E64" s="65"/>
      <c r="F64" s="65"/>
      <c r="G64" s="65"/>
      <c r="H64" s="64"/>
      <c r="I64" s="183"/>
      <c r="J64" s="67"/>
      <c r="K64" s="68"/>
      <c r="N64" s="24"/>
    </row>
    <row r="65" spans="1:14" ht="12.75" customHeight="1" x14ac:dyDescent="0.2">
      <c r="B65" s="1">
        <f t="shared" si="5"/>
        <v>4</v>
      </c>
      <c r="C65" s="21"/>
      <c r="D65" s="25"/>
      <c r="I65" s="180"/>
      <c r="J65" s="50"/>
      <c r="K65" s="28"/>
      <c r="N65" s="24"/>
    </row>
    <row r="66" spans="1:14" ht="12.75" customHeight="1" x14ac:dyDescent="0.2">
      <c r="B66" s="1">
        <f t="shared" si="5"/>
        <v>5</v>
      </c>
      <c r="C66" s="21"/>
      <c r="D66" s="25"/>
      <c r="E66" s="23" t="s">
        <v>11</v>
      </c>
      <c r="I66" s="180"/>
      <c r="J66" s="50"/>
      <c r="K66" s="85" t="str">
        <f>IF(K60="","",K60)</f>
        <v/>
      </c>
      <c r="N66" s="24"/>
    </row>
    <row r="67" spans="1:14" ht="12.75" customHeight="1" x14ac:dyDescent="0.2">
      <c r="B67" s="1">
        <f t="shared" si="5"/>
        <v>6</v>
      </c>
      <c r="C67" s="86"/>
      <c r="D67" s="94"/>
      <c r="E67" s="88"/>
      <c r="F67" s="88"/>
      <c r="G67" s="88"/>
      <c r="H67" s="89"/>
      <c r="I67" s="185"/>
      <c r="J67" s="91"/>
      <c r="K67" s="92"/>
      <c r="N67" s="24"/>
    </row>
    <row r="68" spans="1:14" ht="12.75" customHeight="1" x14ac:dyDescent="0.2">
      <c r="B68" s="1">
        <f t="shared" si="5"/>
        <v>7</v>
      </c>
      <c r="C68" s="21"/>
      <c r="D68" s="22" t="str">
        <f t="shared" ref="D68:D131" si="6">IF(A68="","",RIGHT($K$5,1)&amp;"."&amp;IF(LEN(A68)=1,"0"&amp;A68,A68))</f>
        <v/>
      </c>
      <c r="E68" s="23"/>
      <c r="H68" s="25"/>
      <c r="I68" s="160"/>
      <c r="J68" s="27"/>
      <c r="K68" s="28" t="str">
        <f t="shared" ref="K68:K75" si="7">IF(AND(H68&lt;&gt;"",I68=""),"Rate Only",IF(J68="","",I68*J68))</f>
        <v/>
      </c>
      <c r="N68" s="24"/>
    </row>
    <row r="69" spans="1:14" ht="12.75" customHeight="1" x14ac:dyDescent="0.2">
      <c r="B69" s="1">
        <f t="shared" si="5"/>
        <v>8</v>
      </c>
      <c r="C69" s="2"/>
      <c r="D69" s="22" t="str">
        <f t="shared" si="6"/>
        <v/>
      </c>
      <c r="E69" s="161" t="s">
        <v>185</v>
      </c>
      <c r="F69" s="4"/>
      <c r="G69" s="4"/>
      <c r="H69" s="142"/>
      <c r="I69" s="154"/>
      <c r="J69" s="27"/>
      <c r="K69" s="28" t="str">
        <f t="shared" si="7"/>
        <v/>
      </c>
      <c r="N69" s="24"/>
    </row>
    <row r="70" spans="1:14" ht="12.75" customHeight="1" x14ac:dyDescent="0.2">
      <c r="B70" s="1">
        <f t="shared" si="5"/>
        <v>9</v>
      </c>
      <c r="C70" s="2"/>
      <c r="D70" s="22" t="str">
        <f t="shared" si="6"/>
        <v/>
      </c>
      <c r="E70" s="4"/>
      <c r="F70" s="4"/>
      <c r="G70" s="4"/>
      <c r="H70" s="142"/>
      <c r="I70" s="154"/>
      <c r="J70" s="27"/>
      <c r="K70" s="28" t="str">
        <f t="shared" si="7"/>
        <v/>
      </c>
      <c r="N70" s="24"/>
    </row>
    <row r="71" spans="1:14" ht="12.75" customHeight="1" x14ac:dyDescent="0.2">
      <c r="A71" s="15">
        <v>6</v>
      </c>
      <c r="B71" s="1">
        <f t="shared" si="5"/>
        <v>10</v>
      </c>
      <c r="C71" s="11" t="s">
        <v>186</v>
      </c>
      <c r="D71" s="22" t="str">
        <f t="shared" si="6"/>
        <v>D.06</v>
      </c>
      <c r="E71" s="7" t="s">
        <v>187</v>
      </c>
      <c r="F71" s="4"/>
      <c r="G71" s="141"/>
      <c r="H71" s="142"/>
      <c r="I71" s="154"/>
      <c r="J71" s="27"/>
      <c r="K71" s="28" t="str">
        <f t="shared" si="7"/>
        <v/>
      </c>
      <c r="N71" s="24"/>
    </row>
    <row r="72" spans="1:14" ht="12.75" customHeight="1" x14ac:dyDescent="0.2">
      <c r="B72" s="1">
        <f t="shared" si="5"/>
        <v>11</v>
      </c>
      <c r="C72" s="11"/>
      <c r="D72" s="22" t="str">
        <f t="shared" si="6"/>
        <v/>
      </c>
      <c r="E72" s="147"/>
      <c r="F72" s="155"/>
      <c r="G72" s="147"/>
      <c r="H72" s="142"/>
      <c r="I72" s="154"/>
      <c r="J72" s="27"/>
      <c r="K72" s="28" t="str">
        <f t="shared" si="7"/>
        <v/>
      </c>
      <c r="N72" s="24"/>
    </row>
    <row r="73" spans="1:14" ht="12.75" customHeight="1" x14ac:dyDescent="0.2">
      <c r="B73" s="1">
        <f t="shared" si="5"/>
        <v>12</v>
      </c>
      <c r="C73" s="11"/>
      <c r="D73" s="22" t="str">
        <f t="shared" si="6"/>
        <v/>
      </c>
      <c r="E73" s="4" t="s">
        <v>26</v>
      </c>
      <c r="F73" s="4" t="s">
        <v>250</v>
      </c>
      <c r="G73" s="4"/>
      <c r="H73" s="5"/>
      <c r="I73" s="154"/>
      <c r="J73" s="27"/>
      <c r="K73" s="28" t="str">
        <f t="shared" si="7"/>
        <v/>
      </c>
      <c r="N73" s="24"/>
    </row>
    <row r="74" spans="1:14" ht="12.75" customHeight="1" x14ac:dyDescent="0.2">
      <c r="B74" s="1">
        <f t="shared" si="5"/>
        <v>13</v>
      </c>
      <c r="C74" s="11"/>
      <c r="D74" s="22" t="str">
        <f t="shared" si="6"/>
        <v/>
      </c>
      <c r="E74" s="4"/>
      <c r="F74" s="4"/>
      <c r="G74" s="4"/>
      <c r="H74" s="5"/>
      <c r="I74" s="154"/>
      <c r="J74" s="27"/>
      <c r="K74" s="28" t="str">
        <f t="shared" si="7"/>
        <v/>
      </c>
      <c r="N74" s="24"/>
    </row>
    <row r="75" spans="1:14" ht="12.75" customHeight="1" x14ac:dyDescent="0.2">
      <c r="B75" s="1">
        <f t="shared" si="5"/>
        <v>14</v>
      </c>
      <c r="C75" s="11"/>
      <c r="D75" s="22" t="str">
        <f t="shared" si="6"/>
        <v/>
      </c>
      <c r="E75" s="4"/>
      <c r="F75" s="4" t="s">
        <v>22</v>
      </c>
      <c r="G75" s="4" t="s">
        <v>251</v>
      </c>
      <c r="H75" s="5" t="s">
        <v>180</v>
      </c>
      <c r="I75" s="154">
        <f>4.5*2</f>
        <v>9</v>
      </c>
      <c r="J75" s="27"/>
      <c r="K75" s="28" t="str">
        <f t="shared" si="7"/>
        <v/>
      </c>
      <c r="N75" s="24"/>
    </row>
    <row r="76" spans="1:14" ht="12.75" customHeight="1" x14ac:dyDescent="0.2">
      <c r="B76" s="1">
        <f t="shared" si="5"/>
        <v>15</v>
      </c>
      <c r="C76" s="11"/>
      <c r="D76" s="22" t="str">
        <f t="shared" si="6"/>
        <v/>
      </c>
      <c r="E76" s="147"/>
      <c r="F76" s="155"/>
      <c r="G76" s="147"/>
      <c r="H76" s="142"/>
      <c r="I76" s="154"/>
      <c r="J76" s="27"/>
      <c r="K76" s="28" t="str">
        <f>IF(AND(H76&lt;&gt;"",I76=""),"Rate Only",IF(J76="","",I76*J76))</f>
        <v/>
      </c>
      <c r="N76" s="24"/>
    </row>
    <row r="77" spans="1:14" ht="12.75" customHeight="1" x14ac:dyDescent="0.2">
      <c r="B77" s="1">
        <f t="shared" si="5"/>
        <v>16</v>
      </c>
      <c r="C77" s="21"/>
      <c r="D77" s="22" t="str">
        <f t="shared" si="6"/>
        <v/>
      </c>
      <c r="E77" s="7"/>
      <c r="F77" s="4"/>
      <c r="G77" s="4"/>
      <c r="H77" s="5"/>
      <c r="I77" s="187"/>
      <c r="J77" s="27"/>
      <c r="K77" s="28" t="str">
        <f t="shared" ref="K77:K119" si="8">IF(AND(H77&lt;&gt;"",I77=""),"Rate Only",IF(J77="","",I77*J77))</f>
        <v/>
      </c>
      <c r="N77" s="24"/>
    </row>
    <row r="78" spans="1:14" ht="12.75" customHeight="1" x14ac:dyDescent="0.2">
      <c r="A78" s="15">
        <v>7</v>
      </c>
      <c r="B78" s="1">
        <f t="shared" si="5"/>
        <v>17</v>
      </c>
      <c r="C78" s="11" t="s">
        <v>188</v>
      </c>
      <c r="D78" s="22" t="str">
        <f t="shared" si="6"/>
        <v>D.07</v>
      </c>
      <c r="E78" s="7" t="s">
        <v>189</v>
      </c>
      <c r="F78" s="4"/>
      <c r="G78" s="4"/>
      <c r="H78" s="5"/>
      <c r="I78" s="187"/>
      <c r="J78" s="27"/>
      <c r="K78" s="28" t="str">
        <f t="shared" si="8"/>
        <v/>
      </c>
      <c r="N78" s="24"/>
    </row>
    <row r="79" spans="1:14" ht="12.75" customHeight="1" x14ac:dyDescent="0.2">
      <c r="B79" s="1">
        <f t="shared" si="5"/>
        <v>18</v>
      </c>
      <c r="C79" s="2"/>
      <c r="D79" s="22" t="str">
        <f t="shared" si="6"/>
        <v/>
      </c>
      <c r="E79" s="4"/>
      <c r="F79" s="4"/>
      <c r="G79" s="4"/>
      <c r="H79" s="142"/>
      <c r="I79" s="154"/>
      <c r="J79" s="27"/>
      <c r="K79" s="28" t="str">
        <f t="shared" si="8"/>
        <v/>
      </c>
      <c r="N79" s="24"/>
    </row>
    <row r="80" spans="1:14" ht="12.75" customHeight="1" x14ac:dyDescent="0.2">
      <c r="B80" s="1">
        <f t="shared" si="5"/>
        <v>19</v>
      </c>
      <c r="C80" s="2"/>
      <c r="D80" s="22" t="str">
        <f t="shared" si="6"/>
        <v/>
      </c>
      <c r="E80" s="4" t="s">
        <v>37</v>
      </c>
      <c r="F80" s="4" t="s">
        <v>252</v>
      </c>
      <c r="G80" s="4"/>
      <c r="H80" s="5"/>
      <c r="I80" s="154"/>
      <c r="J80" s="27"/>
      <c r="K80" s="28" t="str">
        <f t="shared" si="8"/>
        <v/>
      </c>
      <c r="N80" s="24"/>
    </row>
    <row r="81" spans="1:15" ht="12.75" customHeight="1" x14ac:dyDescent="0.2">
      <c r="B81" s="1">
        <f t="shared" si="5"/>
        <v>20</v>
      </c>
      <c r="C81" s="2"/>
      <c r="D81" s="22" t="str">
        <f t="shared" si="6"/>
        <v/>
      </c>
      <c r="E81" s="4"/>
      <c r="F81" s="4"/>
      <c r="G81" s="4"/>
      <c r="H81" s="5"/>
      <c r="I81" s="154"/>
      <c r="J81" s="27"/>
      <c r="K81" s="28" t="str">
        <f t="shared" si="8"/>
        <v/>
      </c>
      <c r="N81" s="24"/>
    </row>
    <row r="82" spans="1:15" ht="12.75" customHeight="1" x14ac:dyDescent="0.2">
      <c r="B82" s="1">
        <f t="shared" si="5"/>
        <v>21</v>
      </c>
      <c r="C82" s="2"/>
      <c r="D82" s="22" t="str">
        <f t="shared" si="6"/>
        <v/>
      </c>
      <c r="E82" s="4"/>
      <c r="F82" s="155" t="s">
        <v>22</v>
      </c>
      <c r="G82" s="147" t="s">
        <v>338</v>
      </c>
      <c r="H82" s="142" t="s">
        <v>75</v>
      </c>
      <c r="I82" s="154">
        <f>ROUND(4.5*2*0.25,1)</f>
        <v>2.2999999999999998</v>
      </c>
      <c r="J82" s="27"/>
      <c r="K82" s="28" t="str">
        <f t="shared" si="8"/>
        <v/>
      </c>
      <c r="N82" s="24"/>
    </row>
    <row r="83" spans="1:15" ht="12.75" customHeight="1" x14ac:dyDescent="0.2">
      <c r="B83" s="1">
        <f t="shared" si="5"/>
        <v>22</v>
      </c>
      <c r="C83" s="2"/>
      <c r="D83" s="22" t="str">
        <f t="shared" si="6"/>
        <v/>
      </c>
      <c r="E83" s="4"/>
      <c r="F83" s="155"/>
      <c r="G83" s="147"/>
      <c r="H83" s="142"/>
      <c r="I83" s="154"/>
      <c r="J83" s="27"/>
      <c r="K83" s="28" t="str">
        <f t="shared" si="8"/>
        <v/>
      </c>
      <c r="N83" s="24"/>
    </row>
    <row r="84" spans="1:15" ht="12.75" customHeight="1" x14ac:dyDescent="0.2">
      <c r="B84" s="1">
        <f t="shared" si="5"/>
        <v>23</v>
      </c>
      <c r="C84" s="2"/>
      <c r="D84" s="22" t="str">
        <f t="shared" si="6"/>
        <v/>
      </c>
      <c r="E84" s="4"/>
      <c r="F84" s="147" t="s">
        <v>26</v>
      </c>
      <c r="G84" s="147" t="s">
        <v>336</v>
      </c>
      <c r="H84" s="142" t="s">
        <v>75</v>
      </c>
      <c r="I84" s="154">
        <f>ROUND(4.5*(1.85+1.85+4.25+4.25),1)</f>
        <v>54.9</v>
      </c>
      <c r="J84" s="27"/>
      <c r="K84" s="28" t="str">
        <f t="shared" si="8"/>
        <v/>
      </c>
      <c r="N84" s="24"/>
    </row>
    <row r="85" spans="1:15" ht="12.75" customHeight="1" x14ac:dyDescent="0.2">
      <c r="B85" s="1">
        <f t="shared" si="5"/>
        <v>24</v>
      </c>
      <c r="C85" s="21"/>
      <c r="D85" s="22" t="str">
        <f t="shared" si="6"/>
        <v/>
      </c>
      <c r="E85" s="147"/>
      <c r="F85" s="147"/>
      <c r="G85" s="147"/>
      <c r="H85" s="142"/>
      <c r="I85" s="154"/>
      <c r="J85" s="27"/>
      <c r="K85" s="28" t="str">
        <f t="shared" si="8"/>
        <v/>
      </c>
      <c r="N85" s="24"/>
    </row>
    <row r="86" spans="1:15" ht="12.75" customHeight="1" x14ac:dyDescent="0.2">
      <c r="B86" s="1">
        <f t="shared" si="5"/>
        <v>25</v>
      </c>
      <c r="C86" s="21"/>
      <c r="D86" s="22" t="str">
        <f t="shared" si="6"/>
        <v/>
      </c>
      <c r="E86" s="147"/>
      <c r="F86" s="147" t="s">
        <v>37</v>
      </c>
      <c r="G86" s="147" t="s">
        <v>339</v>
      </c>
      <c r="H86" s="142" t="s">
        <v>75</v>
      </c>
      <c r="I86" s="154">
        <v>0.4</v>
      </c>
      <c r="J86" s="27"/>
      <c r="K86" s="28" t="str">
        <f t="shared" si="8"/>
        <v/>
      </c>
      <c r="N86" s="24"/>
    </row>
    <row r="87" spans="1:15" ht="12.75" customHeight="1" x14ac:dyDescent="0.2">
      <c r="B87" s="1">
        <f t="shared" si="5"/>
        <v>26</v>
      </c>
      <c r="C87" s="146"/>
      <c r="D87" s="22"/>
      <c r="E87" s="147"/>
      <c r="F87" s="147"/>
      <c r="G87" s="147"/>
      <c r="H87" s="142"/>
      <c r="I87" s="154"/>
      <c r="J87" s="27"/>
      <c r="K87" s="28" t="str">
        <f t="shared" si="8"/>
        <v/>
      </c>
      <c r="N87" s="24"/>
      <c r="O87" s="71"/>
    </row>
    <row r="88" spans="1:15" ht="12.75" customHeight="1" x14ac:dyDescent="0.2">
      <c r="A88" s="15">
        <v>8</v>
      </c>
      <c r="B88" s="1">
        <f t="shared" si="5"/>
        <v>27</v>
      </c>
      <c r="C88" s="11" t="s">
        <v>253</v>
      </c>
      <c r="D88" s="22" t="str">
        <f t="shared" ref="D88:D101" si="9">IF(A88="","",RIGHT($K$5,1)&amp;"."&amp;IF(LEN(A88)=1,"0"&amp;A88,A88))</f>
        <v>D.08</v>
      </c>
      <c r="E88" s="7" t="s">
        <v>254</v>
      </c>
      <c r="F88" s="4"/>
      <c r="G88" s="4"/>
      <c r="H88" s="5"/>
      <c r="I88" s="160"/>
      <c r="J88" s="27"/>
      <c r="K88" s="28" t="str">
        <f t="shared" si="8"/>
        <v/>
      </c>
      <c r="N88" s="24"/>
      <c r="O88" s="71"/>
    </row>
    <row r="89" spans="1:15" ht="12.75" customHeight="1" x14ac:dyDescent="0.2">
      <c r="B89" s="1">
        <f t="shared" si="5"/>
        <v>28</v>
      </c>
      <c r="C89" s="11"/>
      <c r="D89" s="22" t="str">
        <f t="shared" si="9"/>
        <v/>
      </c>
      <c r="E89" s="4"/>
      <c r="F89" s="4"/>
      <c r="G89" s="4"/>
      <c r="H89" s="5"/>
      <c r="I89" s="160"/>
      <c r="J89" s="27"/>
      <c r="K89" s="28" t="str">
        <f t="shared" si="8"/>
        <v/>
      </c>
      <c r="N89" s="24"/>
      <c r="O89" s="71"/>
    </row>
    <row r="90" spans="1:15" ht="12.75" customHeight="1" x14ac:dyDescent="0.2">
      <c r="B90" s="1">
        <f t="shared" si="5"/>
        <v>29</v>
      </c>
      <c r="C90" s="11"/>
      <c r="D90" s="22" t="str">
        <f t="shared" si="9"/>
        <v/>
      </c>
      <c r="E90" s="4" t="s">
        <v>22</v>
      </c>
      <c r="F90" s="4" t="s">
        <v>255</v>
      </c>
      <c r="G90" s="4"/>
      <c r="H90" s="5"/>
      <c r="I90" s="160"/>
      <c r="J90" s="27"/>
      <c r="K90" s="28" t="str">
        <f t="shared" si="8"/>
        <v/>
      </c>
      <c r="N90" s="24"/>
      <c r="O90" s="71"/>
    </row>
    <row r="91" spans="1:15" ht="12.75" customHeight="1" x14ac:dyDescent="0.2">
      <c r="B91" s="1">
        <f t="shared" si="5"/>
        <v>30</v>
      </c>
      <c r="C91" s="11"/>
      <c r="D91" s="22" t="str">
        <f t="shared" si="9"/>
        <v/>
      </c>
      <c r="E91" s="4"/>
      <c r="F91" s="4"/>
      <c r="G91" s="4"/>
      <c r="H91" s="5"/>
      <c r="I91" s="160"/>
      <c r="J91" s="27"/>
      <c r="K91" s="28" t="str">
        <f t="shared" si="8"/>
        <v/>
      </c>
      <c r="N91" s="24"/>
      <c r="O91" s="71"/>
    </row>
    <row r="92" spans="1:15" ht="12.75" customHeight="1" x14ac:dyDescent="0.2">
      <c r="B92" s="1">
        <f t="shared" si="5"/>
        <v>31</v>
      </c>
      <c r="C92" s="11"/>
      <c r="D92" s="22" t="str">
        <f t="shared" si="9"/>
        <v/>
      </c>
      <c r="E92" s="4"/>
      <c r="F92" s="4" t="s">
        <v>22</v>
      </c>
      <c r="G92" s="4" t="s">
        <v>340</v>
      </c>
      <c r="H92" s="5" t="s">
        <v>180</v>
      </c>
      <c r="I92" s="160">
        <f>4*1.5</f>
        <v>6</v>
      </c>
      <c r="J92" s="27"/>
      <c r="K92" s="28" t="str">
        <f t="shared" si="8"/>
        <v/>
      </c>
      <c r="N92" s="24"/>
      <c r="O92" s="71"/>
    </row>
    <row r="93" spans="1:15" ht="12.75" customHeight="1" x14ac:dyDescent="0.2">
      <c r="B93" s="1">
        <f t="shared" si="5"/>
        <v>32</v>
      </c>
      <c r="C93" s="11"/>
      <c r="D93" s="22" t="str">
        <f t="shared" si="9"/>
        <v/>
      </c>
      <c r="E93" s="4"/>
      <c r="F93" s="4"/>
      <c r="G93" s="4"/>
      <c r="H93" s="5"/>
      <c r="I93" s="188"/>
      <c r="J93" s="27"/>
      <c r="K93" s="28" t="str">
        <f t="shared" si="8"/>
        <v/>
      </c>
      <c r="N93" s="24"/>
      <c r="O93" s="32"/>
    </row>
    <row r="94" spans="1:15" ht="12.75" customHeight="1" x14ac:dyDescent="0.2">
      <c r="B94" s="1">
        <f t="shared" si="5"/>
        <v>33</v>
      </c>
      <c r="C94" s="11"/>
      <c r="D94" s="22" t="str">
        <f t="shared" si="9"/>
        <v/>
      </c>
      <c r="E94" s="4"/>
      <c r="F94" s="4" t="s">
        <v>26</v>
      </c>
      <c r="G94" s="4" t="s">
        <v>341</v>
      </c>
      <c r="H94" s="5" t="s">
        <v>180</v>
      </c>
      <c r="I94" s="160">
        <f>ROUND(1.5*0.9,1)</f>
        <v>1.4</v>
      </c>
      <c r="J94" s="27"/>
      <c r="K94" s="28" t="str">
        <f t="shared" si="8"/>
        <v/>
      </c>
      <c r="N94" s="24"/>
      <c r="O94" s="32"/>
    </row>
    <row r="95" spans="1:15" ht="12.75" customHeight="1" x14ac:dyDescent="0.2">
      <c r="B95" s="1">
        <f t="shared" si="5"/>
        <v>34</v>
      </c>
      <c r="C95" s="11"/>
      <c r="D95" s="22" t="str">
        <f t="shared" si="9"/>
        <v/>
      </c>
      <c r="E95" s="4"/>
      <c r="F95" s="4"/>
      <c r="G95" s="4"/>
      <c r="H95" s="5"/>
      <c r="I95" s="160"/>
      <c r="J95" s="27"/>
      <c r="K95" s="28" t="str">
        <f t="shared" si="8"/>
        <v/>
      </c>
      <c r="N95" s="24"/>
      <c r="O95" s="32"/>
    </row>
    <row r="96" spans="1:15" ht="12.75" customHeight="1" x14ac:dyDescent="0.2">
      <c r="A96" s="15">
        <v>9</v>
      </c>
      <c r="B96" s="1">
        <f t="shared" si="5"/>
        <v>35</v>
      </c>
      <c r="C96" s="11" t="s">
        <v>256</v>
      </c>
      <c r="D96" s="22" t="str">
        <f t="shared" si="9"/>
        <v>D.09</v>
      </c>
      <c r="E96" s="7" t="s">
        <v>257</v>
      </c>
      <c r="F96" s="4"/>
      <c r="G96" s="118"/>
      <c r="H96" s="5"/>
      <c r="I96" s="160"/>
      <c r="J96" s="27"/>
      <c r="K96" s="28" t="str">
        <f t="shared" si="8"/>
        <v/>
      </c>
      <c r="N96" s="24"/>
      <c r="O96" s="32"/>
    </row>
    <row r="97" spans="1:15" ht="12.75" customHeight="1" x14ac:dyDescent="0.2">
      <c r="B97" s="1">
        <f t="shared" si="5"/>
        <v>36</v>
      </c>
      <c r="C97" s="21"/>
      <c r="D97" s="22" t="str">
        <f t="shared" si="9"/>
        <v/>
      </c>
      <c r="E97" s="10"/>
      <c r="F97" s="117"/>
      <c r="G97" s="118"/>
      <c r="H97" s="5"/>
      <c r="I97" s="188"/>
      <c r="J97" s="27"/>
      <c r="K97" s="28" t="str">
        <f t="shared" si="8"/>
        <v/>
      </c>
      <c r="N97" s="24"/>
      <c r="O97" s="32"/>
    </row>
    <row r="98" spans="1:15" ht="12.75" customHeight="1" x14ac:dyDescent="0.2">
      <c r="B98" s="1">
        <f t="shared" si="5"/>
        <v>37</v>
      </c>
      <c r="C98" s="11"/>
      <c r="D98" s="22" t="str">
        <f t="shared" si="9"/>
        <v/>
      </c>
      <c r="E98" s="4" t="s">
        <v>258</v>
      </c>
      <c r="F98" s="4" t="s">
        <v>421</v>
      </c>
      <c r="G98" s="4"/>
      <c r="H98" s="5"/>
      <c r="I98" s="160"/>
      <c r="J98" s="27"/>
      <c r="K98" s="28" t="str">
        <f t="shared" si="8"/>
        <v/>
      </c>
      <c r="N98" s="24"/>
      <c r="O98" s="32"/>
    </row>
    <row r="99" spans="1:15" ht="12.75" customHeight="1" x14ac:dyDescent="0.2">
      <c r="B99" s="1">
        <f t="shared" si="5"/>
        <v>38</v>
      </c>
      <c r="C99" s="11"/>
      <c r="D99" s="22" t="str">
        <f t="shared" si="9"/>
        <v/>
      </c>
      <c r="E99" s="4"/>
      <c r="F99" s="117"/>
      <c r="G99" s="117"/>
      <c r="H99" s="5"/>
      <c r="I99" s="160"/>
      <c r="J99" s="27"/>
      <c r="K99" s="28" t="str">
        <f t="shared" si="8"/>
        <v/>
      </c>
      <c r="N99" s="24"/>
      <c r="O99" s="32"/>
    </row>
    <row r="100" spans="1:15" ht="12.75" customHeight="1" x14ac:dyDescent="0.2">
      <c r="B100" s="1">
        <f t="shared" si="5"/>
        <v>39</v>
      </c>
      <c r="C100" s="11"/>
      <c r="D100" s="22" t="str">
        <f t="shared" si="9"/>
        <v/>
      </c>
      <c r="E100" s="4"/>
      <c r="F100" s="4" t="s">
        <v>22</v>
      </c>
      <c r="G100" s="4" t="s">
        <v>259</v>
      </c>
      <c r="H100" s="5" t="s">
        <v>89</v>
      </c>
      <c r="I100" s="160">
        <f>4.5+4.5+2+2</f>
        <v>13</v>
      </c>
      <c r="J100" s="27"/>
      <c r="K100" s="28" t="str">
        <f t="shared" si="8"/>
        <v/>
      </c>
      <c r="N100" s="24"/>
      <c r="O100" s="32"/>
    </row>
    <row r="101" spans="1:15" ht="12.75" customHeight="1" x14ac:dyDescent="0.2">
      <c r="B101" s="1">
        <f t="shared" si="5"/>
        <v>40</v>
      </c>
      <c r="C101" s="2"/>
      <c r="D101" s="22" t="str">
        <f t="shared" si="9"/>
        <v/>
      </c>
      <c r="E101" s="4"/>
      <c r="F101" s="4"/>
      <c r="G101" s="4" t="s">
        <v>260</v>
      </c>
      <c r="H101" s="5"/>
      <c r="I101" s="160"/>
      <c r="J101" s="27"/>
      <c r="K101" s="28" t="str">
        <f t="shared" si="8"/>
        <v/>
      </c>
      <c r="N101" s="24"/>
    </row>
    <row r="102" spans="1:15" ht="12.75" customHeight="1" x14ac:dyDescent="0.2">
      <c r="B102" s="1">
        <f t="shared" si="5"/>
        <v>41</v>
      </c>
      <c r="C102" s="11"/>
      <c r="D102" s="22"/>
      <c r="E102" s="4"/>
      <c r="F102" s="147"/>
      <c r="G102" s="147"/>
      <c r="H102" s="142"/>
      <c r="I102" s="154"/>
      <c r="J102" s="27"/>
      <c r="K102" s="28" t="str">
        <f t="shared" si="8"/>
        <v/>
      </c>
      <c r="N102" s="24"/>
    </row>
    <row r="103" spans="1:15" ht="12.75" customHeight="1" x14ac:dyDescent="0.2">
      <c r="A103" s="15">
        <v>10</v>
      </c>
      <c r="B103" s="1">
        <f t="shared" si="5"/>
        <v>42</v>
      </c>
      <c r="C103" s="146"/>
      <c r="D103" s="22" t="str">
        <f t="shared" ref="D103" si="10">IF(A103="","",RIGHT($K$5,1)&amp;"."&amp;IF(LEN(A103)=1,"0"&amp;A103,A103))</f>
        <v>D.10</v>
      </c>
      <c r="E103" s="153" t="s">
        <v>210</v>
      </c>
      <c r="F103" s="147"/>
      <c r="G103" s="147"/>
      <c r="H103" s="142" t="s">
        <v>75</v>
      </c>
      <c r="I103" s="154">
        <v>4</v>
      </c>
      <c r="J103" s="27"/>
      <c r="K103" s="28" t="str">
        <f t="shared" si="8"/>
        <v/>
      </c>
      <c r="N103" s="24"/>
    </row>
    <row r="104" spans="1:15" ht="12.75" customHeight="1" x14ac:dyDescent="0.2">
      <c r="B104" s="1">
        <f t="shared" si="5"/>
        <v>43</v>
      </c>
      <c r="C104" s="146"/>
      <c r="D104" s="22"/>
      <c r="E104" s="147"/>
      <c r="F104" s="147"/>
      <c r="G104" s="147"/>
      <c r="H104" s="142"/>
      <c r="I104" s="154"/>
      <c r="J104" s="27"/>
      <c r="K104" s="28" t="str">
        <f t="shared" si="8"/>
        <v/>
      </c>
      <c r="N104" s="24"/>
    </row>
    <row r="105" spans="1:15" ht="12.75" customHeight="1" x14ac:dyDescent="0.2">
      <c r="B105" s="1">
        <f t="shared" si="5"/>
        <v>44</v>
      </c>
      <c r="C105" s="29" t="s">
        <v>342</v>
      </c>
      <c r="D105" s="22" t="str">
        <f t="shared" ref="D105:D111" si="11">IF(A105="","",RIGHT($K$5,1)&amp;"."&amp;IF(LEN(A105)=1,"0"&amp;A105,A105))</f>
        <v/>
      </c>
      <c r="E105" s="3" t="s">
        <v>225</v>
      </c>
      <c r="F105" s="118"/>
      <c r="G105" s="10"/>
      <c r="H105" s="5"/>
      <c r="I105" s="160"/>
      <c r="J105" s="27"/>
      <c r="K105" s="28" t="str">
        <f t="shared" si="8"/>
        <v/>
      </c>
      <c r="N105" s="24"/>
    </row>
    <row r="106" spans="1:15" ht="12.75" customHeight="1" x14ac:dyDescent="0.2">
      <c r="B106" s="1">
        <f t="shared" si="5"/>
        <v>45</v>
      </c>
      <c r="C106" s="11" t="s">
        <v>224</v>
      </c>
      <c r="D106" s="22" t="str">
        <f t="shared" si="11"/>
        <v/>
      </c>
      <c r="E106" s="10"/>
      <c r="F106" s="117"/>
      <c r="G106" s="118"/>
      <c r="H106" s="5"/>
      <c r="I106" s="160"/>
      <c r="J106" s="27"/>
      <c r="K106" s="28" t="str">
        <f t="shared" si="8"/>
        <v/>
      </c>
      <c r="N106" s="24"/>
    </row>
    <row r="107" spans="1:15" ht="12.75" customHeight="1" x14ac:dyDescent="0.2">
      <c r="A107" s="15">
        <v>11</v>
      </c>
      <c r="B107" s="1">
        <f t="shared" si="5"/>
        <v>46</v>
      </c>
      <c r="C107" s="21" t="s">
        <v>226</v>
      </c>
      <c r="D107" s="22" t="str">
        <f t="shared" si="11"/>
        <v>D.11</v>
      </c>
      <c r="E107" s="10" t="s">
        <v>343</v>
      </c>
      <c r="F107" s="117"/>
      <c r="G107" s="118"/>
      <c r="H107" s="5"/>
      <c r="I107" s="160"/>
      <c r="J107" s="27"/>
      <c r="K107" s="28" t="str">
        <f t="shared" si="8"/>
        <v/>
      </c>
      <c r="N107" s="24"/>
    </row>
    <row r="108" spans="1:15" ht="12.75" customHeight="1" x14ac:dyDescent="0.2">
      <c r="B108" s="1">
        <f t="shared" si="5"/>
        <v>47</v>
      </c>
      <c r="C108" s="11"/>
      <c r="D108" s="22" t="str">
        <f t="shared" si="11"/>
        <v/>
      </c>
      <c r="E108" s="10" t="s">
        <v>228</v>
      </c>
      <c r="F108" s="117"/>
      <c r="G108" s="118"/>
      <c r="H108" s="5"/>
      <c r="I108" s="160"/>
      <c r="J108" s="27"/>
      <c r="K108" s="28" t="str">
        <f t="shared" si="8"/>
        <v/>
      </c>
      <c r="N108" s="24"/>
    </row>
    <row r="109" spans="1:15" ht="12.75" customHeight="1" x14ac:dyDescent="0.2">
      <c r="B109" s="1">
        <f t="shared" si="5"/>
        <v>48</v>
      </c>
      <c r="C109" s="21"/>
      <c r="D109" s="22" t="str">
        <f t="shared" si="11"/>
        <v/>
      </c>
      <c r="E109" s="10" t="s">
        <v>344</v>
      </c>
      <c r="F109" s="117"/>
      <c r="G109" s="118"/>
      <c r="H109" s="5"/>
      <c r="I109" s="160"/>
      <c r="J109" s="27"/>
      <c r="K109" s="28" t="str">
        <f t="shared" si="8"/>
        <v/>
      </c>
      <c r="N109" s="24"/>
    </row>
    <row r="110" spans="1:15" ht="12.75" customHeight="1" x14ac:dyDescent="0.2">
      <c r="B110" s="1">
        <f t="shared" si="5"/>
        <v>49</v>
      </c>
      <c r="C110" s="21"/>
      <c r="D110" s="22" t="str">
        <f t="shared" si="11"/>
        <v/>
      </c>
      <c r="E110" s="10"/>
      <c r="F110" s="117"/>
      <c r="G110" s="118"/>
      <c r="H110" s="5"/>
      <c r="I110" s="188"/>
      <c r="J110" s="27"/>
      <c r="K110" s="28" t="str">
        <f t="shared" si="8"/>
        <v/>
      </c>
      <c r="N110" s="24"/>
    </row>
    <row r="111" spans="1:15" ht="12.75" customHeight="1" x14ac:dyDescent="0.2">
      <c r="B111" s="1">
        <f t="shared" si="5"/>
        <v>50</v>
      </c>
      <c r="C111" s="11"/>
      <c r="D111" s="22" t="str">
        <f t="shared" si="11"/>
        <v/>
      </c>
      <c r="E111" s="4" t="s">
        <v>22</v>
      </c>
      <c r="F111" s="4" t="s">
        <v>345</v>
      </c>
      <c r="G111" s="118"/>
      <c r="H111" s="5" t="s">
        <v>39</v>
      </c>
      <c r="I111" s="160">
        <v>1</v>
      </c>
      <c r="J111" s="27"/>
      <c r="K111" s="28" t="str">
        <f t="shared" si="8"/>
        <v/>
      </c>
      <c r="N111" s="24"/>
    </row>
    <row r="112" spans="1:15" ht="12.75" customHeight="1" x14ac:dyDescent="0.2">
      <c r="B112" s="1">
        <f t="shared" si="5"/>
        <v>51</v>
      </c>
      <c r="C112" s="146"/>
      <c r="D112" s="22"/>
      <c r="E112" s="147"/>
      <c r="F112" s="147"/>
      <c r="G112" s="147"/>
      <c r="H112" s="142"/>
      <c r="I112" s="154"/>
      <c r="J112" s="27"/>
      <c r="K112" s="28" t="str">
        <f t="shared" si="8"/>
        <v/>
      </c>
      <c r="N112" s="24"/>
    </row>
    <row r="113" spans="1:14" ht="12.75" customHeight="1" x14ac:dyDescent="0.2">
      <c r="A113" s="15">
        <v>12</v>
      </c>
      <c r="B113" s="1">
        <f t="shared" si="5"/>
        <v>52</v>
      </c>
      <c r="C113" s="11" t="s">
        <v>262</v>
      </c>
      <c r="D113" s="22" t="str">
        <f t="shared" ref="D113:D117" si="12">IF(A113="","",RIGHT($K$5,1)&amp;"."&amp;IF(LEN(A113)=1,"0"&amp;A113,A113))</f>
        <v>D.12</v>
      </c>
      <c r="E113" s="7" t="s">
        <v>361</v>
      </c>
      <c r="F113" s="4"/>
      <c r="G113" s="4"/>
      <c r="H113" s="142"/>
      <c r="I113" s="154"/>
      <c r="J113" s="27"/>
      <c r="K113" s="28" t="str">
        <f t="shared" si="8"/>
        <v/>
      </c>
      <c r="N113" s="24"/>
    </row>
    <row r="114" spans="1:14" ht="12.75" customHeight="1" x14ac:dyDescent="0.2">
      <c r="B114" s="1">
        <f t="shared" si="5"/>
        <v>53</v>
      </c>
      <c r="C114" s="11"/>
      <c r="D114" s="22" t="str">
        <f t="shared" si="12"/>
        <v/>
      </c>
      <c r="E114" s="4"/>
      <c r="F114" s="4"/>
      <c r="G114" s="4"/>
      <c r="H114" s="5"/>
      <c r="I114" s="154"/>
      <c r="J114" s="27"/>
      <c r="K114" s="28" t="str">
        <f t="shared" si="8"/>
        <v/>
      </c>
      <c r="N114" s="24"/>
    </row>
    <row r="115" spans="1:14" ht="12.75" customHeight="1" x14ac:dyDescent="0.2">
      <c r="B115" s="1">
        <f t="shared" si="5"/>
        <v>54</v>
      </c>
      <c r="C115" s="11"/>
      <c r="D115" s="22" t="str">
        <f t="shared" si="12"/>
        <v/>
      </c>
      <c r="E115" s="4" t="s">
        <v>22</v>
      </c>
      <c r="F115" s="4" t="s">
        <v>263</v>
      </c>
      <c r="G115" s="4"/>
      <c r="H115" s="5"/>
      <c r="I115" s="154"/>
      <c r="J115" s="27"/>
      <c r="K115" s="28" t="str">
        <f t="shared" si="8"/>
        <v/>
      </c>
      <c r="N115" s="24"/>
    </row>
    <row r="116" spans="1:14" ht="12.75" customHeight="1" x14ac:dyDescent="0.2">
      <c r="B116" s="1">
        <f t="shared" si="5"/>
        <v>55</v>
      </c>
      <c r="C116" s="11"/>
      <c r="D116" s="22" t="str">
        <f t="shared" si="12"/>
        <v/>
      </c>
      <c r="E116" s="4"/>
      <c r="F116" s="4"/>
      <c r="G116" s="4"/>
      <c r="H116" s="5"/>
      <c r="I116" s="154"/>
      <c r="J116" s="27"/>
      <c r="K116" s="28" t="str">
        <f t="shared" si="8"/>
        <v/>
      </c>
      <c r="N116" s="24"/>
    </row>
    <row r="117" spans="1:14" ht="12.75" customHeight="1" x14ac:dyDescent="0.2">
      <c r="B117" s="1">
        <f t="shared" si="5"/>
        <v>56</v>
      </c>
      <c r="C117" s="11"/>
      <c r="D117" s="22" t="str">
        <f t="shared" si="12"/>
        <v/>
      </c>
      <c r="E117" s="4"/>
      <c r="F117" s="4" t="s">
        <v>22</v>
      </c>
      <c r="G117" s="4" t="s">
        <v>346</v>
      </c>
      <c r="H117" s="5" t="s">
        <v>89</v>
      </c>
      <c r="I117" s="154">
        <f>4.5+4.5+2+2-1</f>
        <v>12</v>
      </c>
      <c r="J117" s="27"/>
      <c r="K117" s="28" t="str">
        <f t="shared" si="8"/>
        <v/>
      </c>
      <c r="N117" s="24"/>
    </row>
    <row r="118" spans="1:14" ht="12.75" customHeight="1" x14ac:dyDescent="0.2">
      <c r="B118" s="1">
        <f t="shared" si="5"/>
        <v>57</v>
      </c>
      <c r="C118" s="146"/>
      <c r="D118" s="22" t="str">
        <f t="shared" si="6"/>
        <v/>
      </c>
      <c r="E118" s="153"/>
      <c r="F118" s="147"/>
      <c r="G118" s="147" t="s">
        <v>347</v>
      </c>
      <c r="H118" s="142"/>
      <c r="I118" s="154"/>
      <c r="J118" s="27"/>
      <c r="K118" s="28" t="str">
        <f t="shared" si="8"/>
        <v/>
      </c>
      <c r="N118" s="24"/>
    </row>
    <row r="119" spans="1:14" ht="12.75" customHeight="1" x14ac:dyDescent="0.2">
      <c r="B119" s="1">
        <f t="shared" si="5"/>
        <v>58</v>
      </c>
      <c r="C119" s="21"/>
      <c r="D119" s="22" t="str">
        <f t="shared" si="6"/>
        <v/>
      </c>
      <c r="E119" s="95"/>
      <c r="F119" s="96"/>
      <c r="G119" s="97"/>
      <c r="H119" s="25"/>
      <c r="I119" s="189"/>
      <c r="J119" s="27"/>
      <c r="K119" s="28" t="str">
        <f t="shared" si="8"/>
        <v/>
      </c>
      <c r="N119" s="24"/>
    </row>
    <row r="120" spans="1:14" ht="12.75" customHeight="1" x14ac:dyDescent="0.2">
      <c r="B120" s="1">
        <f t="shared" si="5"/>
        <v>59</v>
      </c>
      <c r="C120" s="76"/>
      <c r="D120" s="77"/>
      <c r="E120" s="78"/>
      <c r="F120" s="78"/>
      <c r="G120" s="78"/>
      <c r="H120" s="79"/>
      <c r="I120" s="184"/>
      <c r="J120" s="81"/>
      <c r="K120" s="82"/>
      <c r="N120" s="24"/>
    </row>
    <row r="121" spans="1:14" ht="12.75" customHeight="1" x14ac:dyDescent="0.2">
      <c r="B121" s="1">
        <f t="shared" si="5"/>
        <v>60</v>
      </c>
      <c r="C121" s="83" t="str">
        <f>$K$5</f>
        <v>Section D</v>
      </c>
      <c r="D121" s="84" t="s">
        <v>10</v>
      </c>
      <c r="I121" s="180"/>
      <c r="J121" s="50"/>
      <c r="K121" s="85" t="str">
        <f>IF(SUM(K65:K119)&lt;1,"",SUM(K65:K119))</f>
        <v/>
      </c>
      <c r="N121" s="24"/>
    </row>
    <row r="122" spans="1:14" ht="12.75" customHeight="1" x14ac:dyDescent="0.2">
      <c r="B122" s="1">
        <f t="shared" si="5"/>
        <v>61</v>
      </c>
      <c r="C122" s="86"/>
      <c r="D122" s="87"/>
      <c r="E122" s="88"/>
      <c r="F122" s="88"/>
      <c r="G122" s="88"/>
      <c r="H122" s="89"/>
      <c r="I122" s="185"/>
      <c r="J122" s="91"/>
      <c r="K122" s="92"/>
      <c r="N122" s="24"/>
    </row>
    <row r="123" spans="1:14" ht="12.75" customHeight="1" x14ac:dyDescent="0.2">
      <c r="B123" s="1">
        <v>1</v>
      </c>
      <c r="C123" s="53" t="s">
        <v>0</v>
      </c>
      <c r="D123" s="54"/>
      <c r="E123" s="55"/>
      <c r="F123" s="55"/>
      <c r="G123" s="55"/>
      <c r="H123" s="54"/>
      <c r="I123" s="181"/>
      <c r="J123" s="57"/>
      <c r="K123" s="58"/>
      <c r="N123" s="24"/>
    </row>
    <row r="124" spans="1:14" ht="12.75" customHeight="1" x14ac:dyDescent="0.2">
      <c r="B124" s="1">
        <f>B123+1</f>
        <v>2</v>
      </c>
      <c r="C124" s="59" t="s">
        <v>1</v>
      </c>
      <c r="D124" s="22" t="s">
        <v>2</v>
      </c>
      <c r="E124" s="23"/>
      <c r="F124" s="23"/>
      <c r="G124" s="23" t="s">
        <v>3</v>
      </c>
      <c r="H124" s="22" t="s">
        <v>4</v>
      </c>
      <c r="I124" s="186" t="s">
        <v>5</v>
      </c>
      <c r="J124" s="61" t="s">
        <v>6</v>
      </c>
      <c r="K124" s="62" t="s">
        <v>7</v>
      </c>
      <c r="N124" s="24"/>
    </row>
    <row r="125" spans="1:14" ht="12.75" customHeight="1" x14ac:dyDescent="0.2">
      <c r="B125" s="1">
        <f t="shared" ref="B125:B183" si="13">B124+1</f>
        <v>3</v>
      </c>
      <c r="C125" s="63" t="s">
        <v>8</v>
      </c>
      <c r="D125" s="64" t="s">
        <v>9</v>
      </c>
      <c r="E125" s="65"/>
      <c r="F125" s="65"/>
      <c r="G125" s="65"/>
      <c r="H125" s="64"/>
      <c r="I125" s="183"/>
      <c r="J125" s="67"/>
      <c r="K125" s="68"/>
      <c r="N125" s="24"/>
    </row>
    <row r="126" spans="1:14" ht="12.75" customHeight="1" x14ac:dyDescent="0.2">
      <c r="B126" s="1">
        <f t="shared" si="13"/>
        <v>4</v>
      </c>
      <c r="C126" s="21"/>
      <c r="D126" s="25"/>
      <c r="I126" s="180"/>
      <c r="J126" s="50"/>
      <c r="K126" s="28"/>
      <c r="N126" s="24"/>
    </row>
    <row r="127" spans="1:14" ht="12.75" customHeight="1" x14ac:dyDescent="0.2">
      <c r="B127" s="1">
        <f t="shared" si="13"/>
        <v>5</v>
      </c>
      <c r="C127" s="21"/>
      <c r="D127" s="25"/>
      <c r="E127" s="23" t="s">
        <v>11</v>
      </c>
      <c r="I127" s="180"/>
      <c r="J127" s="50"/>
      <c r="K127" s="85" t="str">
        <f>IF(K121="","",K121)</f>
        <v/>
      </c>
      <c r="N127" s="24"/>
    </row>
    <row r="128" spans="1:14" ht="12.75" customHeight="1" x14ac:dyDescent="0.2">
      <c r="B128" s="1">
        <f t="shared" si="13"/>
        <v>6</v>
      </c>
      <c r="C128" s="86"/>
      <c r="D128" s="94"/>
      <c r="E128" s="88"/>
      <c r="F128" s="88"/>
      <c r="G128" s="88"/>
      <c r="H128" s="89"/>
      <c r="I128" s="185"/>
      <c r="J128" s="91"/>
      <c r="K128" s="92"/>
      <c r="N128" s="24"/>
    </row>
    <row r="129" spans="1:14" ht="12.75" customHeight="1" x14ac:dyDescent="0.2">
      <c r="B129" s="1">
        <f t="shared" si="13"/>
        <v>7</v>
      </c>
      <c r="C129" s="21"/>
      <c r="D129" s="22" t="str">
        <f t="shared" si="6"/>
        <v/>
      </c>
      <c r="E129" s="101"/>
      <c r="F129" s="71"/>
      <c r="H129" s="25"/>
      <c r="I129" s="189"/>
      <c r="J129" s="27"/>
      <c r="K129" s="28" t="str">
        <f t="shared" ref="K129:K180" si="14">IF(AND(H129&lt;&gt;"",I129=""),"Rate Only",IF(J129="","",I129*J129))</f>
        <v/>
      </c>
      <c r="N129" s="24"/>
    </row>
    <row r="130" spans="1:14" ht="12.75" customHeight="1" x14ac:dyDescent="0.2">
      <c r="A130" s="15">
        <v>13</v>
      </c>
      <c r="B130" s="1">
        <f t="shared" si="13"/>
        <v>8</v>
      </c>
      <c r="C130" s="11" t="s">
        <v>265</v>
      </c>
      <c r="D130" s="22" t="str">
        <f t="shared" si="6"/>
        <v>D.13</v>
      </c>
      <c r="E130" s="7" t="s">
        <v>266</v>
      </c>
      <c r="F130" s="4"/>
      <c r="G130" s="4"/>
      <c r="H130" s="5"/>
      <c r="I130" s="160"/>
      <c r="J130" s="27"/>
      <c r="K130" s="28" t="str">
        <f t="shared" si="14"/>
        <v/>
      </c>
      <c r="N130" s="24"/>
    </row>
    <row r="131" spans="1:14" ht="12.75" customHeight="1" x14ac:dyDescent="0.2">
      <c r="B131" s="1">
        <f t="shared" si="13"/>
        <v>9</v>
      </c>
      <c r="C131" s="11"/>
      <c r="D131" s="22" t="str">
        <f t="shared" si="6"/>
        <v/>
      </c>
      <c r="E131" s="4" t="s">
        <v>264</v>
      </c>
      <c r="F131" s="4"/>
      <c r="G131" s="4"/>
      <c r="H131" s="5"/>
      <c r="I131" s="160"/>
      <c r="J131" s="27"/>
      <c r="K131" s="28" t="str">
        <f t="shared" si="14"/>
        <v/>
      </c>
      <c r="N131" s="24"/>
    </row>
    <row r="132" spans="1:14" ht="12.75" customHeight="1" x14ac:dyDescent="0.2">
      <c r="B132" s="1">
        <f t="shared" si="13"/>
        <v>10</v>
      </c>
      <c r="C132" s="11"/>
      <c r="D132" s="22" t="str">
        <f t="shared" ref="D132" si="15">IF(A132="","",RIGHT($K$5,1)&amp;"."&amp;IF(LEN(A132)=1,"0"&amp;A132,A132))</f>
        <v/>
      </c>
      <c r="E132" s="4"/>
      <c r="F132" s="4"/>
      <c r="G132" s="4"/>
      <c r="H132" s="5"/>
      <c r="I132" s="160"/>
      <c r="J132" s="27"/>
      <c r="K132" s="28" t="str">
        <f t="shared" si="14"/>
        <v/>
      </c>
      <c r="N132" s="24"/>
    </row>
    <row r="133" spans="1:14" ht="12.75" customHeight="1" x14ac:dyDescent="0.2">
      <c r="B133" s="1">
        <f t="shared" si="13"/>
        <v>11</v>
      </c>
      <c r="C133" s="11"/>
      <c r="D133" s="22"/>
      <c r="E133" s="4" t="s">
        <v>22</v>
      </c>
      <c r="F133" s="4" t="s">
        <v>399</v>
      </c>
      <c r="G133" s="4"/>
      <c r="H133" s="5" t="s">
        <v>89</v>
      </c>
      <c r="I133" s="160">
        <v>4.7</v>
      </c>
      <c r="J133" s="27"/>
      <c r="K133" s="28" t="str">
        <f t="shared" si="14"/>
        <v/>
      </c>
      <c r="N133" s="24"/>
    </row>
    <row r="134" spans="1:14" ht="12.75" customHeight="1" x14ac:dyDescent="0.2">
      <c r="B134" s="1">
        <f t="shared" si="13"/>
        <v>12</v>
      </c>
      <c r="C134" s="11"/>
      <c r="D134" s="22"/>
      <c r="E134" s="4"/>
      <c r="F134" s="4"/>
      <c r="G134" s="4"/>
      <c r="H134" s="5"/>
      <c r="I134" s="154"/>
      <c r="J134" s="27"/>
      <c r="K134" s="28" t="str">
        <f t="shared" si="14"/>
        <v/>
      </c>
      <c r="N134" s="24"/>
    </row>
    <row r="135" spans="1:14" ht="12.75" customHeight="1" x14ac:dyDescent="0.2">
      <c r="A135" s="15">
        <v>14</v>
      </c>
      <c r="B135" s="1">
        <f t="shared" si="13"/>
        <v>13</v>
      </c>
      <c r="C135" s="21"/>
      <c r="D135" s="22" t="str">
        <f t="shared" ref="D135" si="16">IF(A135="","",RIGHT($K$5,1)&amp;"."&amp;IF(LEN(A135)=1,"0"&amp;A135,A135))</f>
        <v>D.14</v>
      </c>
      <c r="E135" s="7" t="s">
        <v>350</v>
      </c>
      <c r="F135" s="4"/>
      <c r="G135" s="109"/>
      <c r="H135" s="25"/>
      <c r="I135" s="160"/>
      <c r="J135" s="27"/>
      <c r="K135" s="28" t="str">
        <f t="shared" si="14"/>
        <v/>
      </c>
      <c r="N135" s="24"/>
    </row>
    <row r="136" spans="1:14" ht="12.75" customHeight="1" x14ac:dyDescent="0.2">
      <c r="B136" s="1">
        <f t="shared" si="13"/>
        <v>14</v>
      </c>
      <c r="C136" s="11"/>
      <c r="D136" s="22"/>
      <c r="E136" s="4"/>
      <c r="F136" s="4"/>
      <c r="G136" s="4"/>
      <c r="H136" s="5"/>
      <c r="I136" s="160"/>
      <c r="J136" s="27"/>
      <c r="K136" s="28" t="str">
        <f t="shared" si="14"/>
        <v/>
      </c>
      <c r="N136" s="24"/>
    </row>
    <row r="137" spans="1:14" ht="12.75" customHeight="1" x14ac:dyDescent="0.2">
      <c r="B137" s="1">
        <f t="shared" si="13"/>
        <v>15</v>
      </c>
      <c r="C137" s="11"/>
      <c r="D137" s="22"/>
      <c r="E137" s="4" t="s">
        <v>22</v>
      </c>
      <c r="F137" s="4" t="s">
        <v>358</v>
      </c>
      <c r="G137" s="4"/>
      <c r="H137" s="5" t="s">
        <v>184</v>
      </c>
      <c r="I137" s="160">
        <f>ROUNDUP(((25*1.364)+(2*1.45))*3.93,0)</f>
        <v>146</v>
      </c>
      <c r="J137" s="27"/>
      <c r="K137" s="28" t="str">
        <f t="shared" si="14"/>
        <v/>
      </c>
      <c r="N137" s="24"/>
    </row>
    <row r="138" spans="1:14" ht="12.75" customHeight="1" x14ac:dyDescent="0.2">
      <c r="B138" s="1">
        <f t="shared" si="13"/>
        <v>16</v>
      </c>
      <c r="C138" s="11"/>
      <c r="D138" s="22"/>
      <c r="E138" s="4"/>
      <c r="F138" s="4"/>
      <c r="G138" s="4"/>
      <c r="H138" s="5"/>
      <c r="I138" s="160"/>
      <c r="J138" s="27"/>
      <c r="K138" s="28" t="str">
        <f t="shared" si="14"/>
        <v/>
      </c>
      <c r="N138" s="24"/>
    </row>
    <row r="139" spans="1:14" ht="12.75" customHeight="1" x14ac:dyDescent="0.2">
      <c r="A139" s="15">
        <v>15</v>
      </c>
      <c r="B139" s="1">
        <f t="shared" si="13"/>
        <v>17</v>
      </c>
      <c r="C139" s="2"/>
      <c r="D139" s="22" t="str">
        <f t="shared" ref="D139:D167" si="17">IF(A139="","",RIGHT($K$5,1)&amp;"."&amp;IF(LEN(A139)=1,"0"&amp;A139,A139))</f>
        <v>D.15</v>
      </c>
      <c r="E139" s="7" t="s">
        <v>348</v>
      </c>
      <c r="F139" s="4"/>
      <c r="G139" s="4"/>
      <c r="H139" s="5"/>
      <c r="I139" s="154"/>
      <c r="J139" s="27"/>
      <c r="K139" s="28" t="str">
        <f t="shared" si="14"/>
        <v/>
      </c>
      <c r="N139" s="24"/>
    </row>
    <row r="140" spans="1:14" ht="12.75" customHeight="1" x14ac:dyDescent="0.2">
      <c r="B140" s="1">
        <f t="shared" si="13"/>
        <v>18</v>
      </c>
      <c r="C140" s="2"/>
      <c r="D140" s="22" t="str">
        <f t="shared" si="17"/>
        <v/>
      </c>
      <c r="E140" s="42"/>
      <c r="F140" s="4"/>
      <c r="G140" s="4"/>
      <c r="H140" s="5"/>
      <c r="I140" s="154"/>
      <c r="J140" s="27"/>
      <c r="K140" s="28" t="str">
        <f t="shared" si="14"/>
        <v/>
      </c>
      <c r="N140" s="24"/>
    </row>
    <row r="141" spans="1:14" ht="12.75" customHeight="1" x14ac:dyDescent="0.2">
      <c r="B141" s="1">
        <f t="shared" si="13"/>
        <v>19</v>
      </c>
      <c r="C141" s="2"/>
      <c r="D141" s="22" t="str">
        <f t="shared" si="17"/>
        <v/>
      </c>
      <c r="E141" s="4" t="s">
        <v>22</v>
      </c>
      <c r="F141" s="4" t="s">
        <v>387</v>
      </c>
      <c r="G141" s="4"/>
      <c r="H141" s="5" t="s">
        <v>349</v>
      </c>
      <c r="I141" s="160">
        <f>ROUND(1.5*0.5,1)</f>
        <v>0.8</v>
      </c>
      <c r="J141" s="27"/>
      <c r="K141" s="28" t="str">
        <f t="shared" si="14"/>
        <v/>
      </c>
      <c r="N141" s="24"/>
    </row>
    <row r="142" spans="1:14" ht="12.75" customHeight="1" x14ac:dyDescent="0.2">
      <c r="B142" s="1">
        <f t="shared" si="13"/>
        <v>20</v>
      </c>
      <c r="C142" s="11"/>
      <c r="D142" s="22" t="str">
        <f t="shared" si="17"/>
        <v/>
      </c>
      <c r="E142" s="7"/>
      <c r="F142" s="4" t="s">
        <v>388</v>
      </c>
      <c r="G142" s="4"/>
      <c r="H142" s="5"/>
      <c r="I142" s="154"/>
      <c r="J142" s="27"/>
      <c r="K142" s="28" t="str">
        <f t="shared" si="14"/>
        <v/>
      </c>
      <c r="N142" s="24"/>
    </row>
    <row r="143" spans="1:14" ht="12.75" customHeight="1" x14ac:dyDescent="0.2">
      <c r="B143" s="1">
        <f t="shared" si="13"/>
        <v>21</v>
      </c>
      <c r="C143" s="11"/>
      <c r="D143" s="22"/>
      <c r="E143" s="7"/>
      <c r="F143" s="4"/>
      <c r="G143" s="4"/>
      <c r="H143" s="5"/>
      <c r="I143" s="154"/>
      <c r="J143" s="27"/>
      <c r="K143" s="28"/>
      <c r="N143" s="24"/>
    </row>
    <row r="144" spans="1:14" ht="12.75" customHeight="1" x14ac:dyDescent="0.25">
      <c r="A144" s="15">
        <v>16</v>
      </c>
      <c r="B144" s="1">
        <f t="shared" si="13"/>
        <v>22</v>
      </c>
      <c r="C144" s="11"/>
      <c r="D144" s="22" t="str">
        <f t="shared" si="17"/>
        <v>D.16</v>
      </c>
      <c r="E144" s="191" t="s">
        <v>352</v>
      </c>
      <c r="F144" s="4"/>
      <c r="G144" s="4"/>
      <c r="H144" s="5"/>
      <c r="I144" s="154"/>
      <c r="J144" s="27"/>
      <c r="K144" s="28" t="str">
        <f t="shared" si="14"/>
        <v/>
      </c>
      <c r="N144" s="24"/>
    </row>
    <row r="145" spans="1:14" ht="12.75" customHeight="1" x14ac:dyDescent="0.2">
      <c r="B145" s="1">
        <f t="shared" si="13"/>
        <v>23</v>
      </c>
      <c r="C145" s="11"/>
      <c r="D145" s="22" t="str">
        <f t="shared" si="17"/>
        <v/>
      </c>
      <c r="E145" s="4"/>
      <c r="F145" s="4"/>
      <c r="G145" s="4"/>
      <c r="H145" s="5"/>
      <c r="I145" s="154"/>
      <c r="J145" s="27"/>
      <c r="K145" s="28" t="str">
        <f t="shared" si="14"/>
        <v/>
      </c>
      <c r="N145" s="24"/>
    </row>
    <row r="146" spans="1:14" ht="12.75" customHeight="1" x14ac:dyDescent="0.2">
      <c r="B146" s="1">
        <f t="shared" si="13"/>
        <v>24</v>
      </c>
      <c r="C146" s="11"/>
      <c r="D146" s="22" t="str">
        <f t="shared" si="17"/>
        <v/>
      </c>
      <c r="E146" s="4" t="s">
        <v>22</v>
      </c>
      <c r="F146" s="4" t="s">
        <v>422</v>
      </c>
      <c r="G146" s="4"/>
      <c r="H146" s="5" t="s">
        <v>349</v>
      </c>
      <c r="I146" s="154">
        <v>36</v>
      </c>
      <c r="J146" s="27"/>
      <c r="K146" s="28" t="str">
        <f t="shared" si="14"/>
        <v/>
      </c>
      <c r="N146" s="24"/>
    </row>
    <row r="147" spans="1:14" ht="12.75" customHeight="1" x14ac:dyDescent="0.2">
      <c r="B147" s="1">
        <f t="shared" si="13"/>
        <v>25</v>
      </c>
      <c r="C147" s="11"/>
      <c r="D147" s="22" t="str">
        <f t="shared" si="17"/>
        <v/>
      </c>
      <c r="E147" s="4"/>
      <c r="F147" s="4" t="s">
        <v>353</v>
      </c>
      <c r="G147" s="4"/>
      <c r="H147" s="5"/>
      <c r="I147" s="154"/>
      <c r="J147" s="27"/>
      <c r="K147" s="28" t="str">
        <f t="shared" si="14"/>
        <v/>
      </c>
      <c r="N147" s="24"/>
    </row>
    <row r="148" spans="1:14" ht="12.75" customHeight="1" x14ac:dyDescent="0.2">
      <c r="B148" s="1">
        <f t="shared" si="13"/>
        <v>26</v>
      </c>
      <c r="C148" s="2"/>
      <c r="D148" s="22" t="str">
        <f t="shared" si="17"/>
        <v/>
      </c>
      <c r="E148" s="4"/>
      <c r="F148" s="4" t="s">
        <v>354</v>
      </c>
      <c r="G148" s="4"/>
      <c r="H148" s="5"/>
      <c r="I148" s="154"/>
      <c r="J148" s="27"/>
      <c r="K148" s="28" t="str">
        <f t="shared" si="14"/>
        <v/>
      </c>
      <c r="N148" s="24"/>
    </row>
    <row r="149" spans="1:14" ht="12.75" customHeight="1" x14ac:dyDescent="0.2">
      <c r="B149" s="1">
        <f t="shared" si="13"/>
        <v>27</v>
      </c>
      <c r="C149" s="11"/>
      <c r="D149" s="22" t="str">
        <f t="shared" si="17"/>
        <v/>
      </c>
      <c r="E149" s="7"/>
      <c r="F149" s="4"/>
      <c r="G149" s="4"/>
      <c r="H149" s="5"/>
      <c r="I149" s="154"/>
      <c r="J149" s="27"/>
      <c r="K149" s="28" t="str">
        <f t="shared" si="14"/>
        <v/>
      </c>
      <c r="N149" s="24"/>
    </row>
    <row r="150" spans="1:14" ht="12.75" customHeight="1" x14ac:dyDescent="0.25">
      <c r="A150" s="15">
        <v>17</v>
      </c>
      <c r="B150" s="1">
        <f t="shared" si="13"/>
        <v>28</v>
      </c>
      <c r="C150" s="11"/>
      <c r="D150" s="22" t="str">
        <f t="shared" ref="D150:D152" si="18">IF(A150="","",RIGHT($K$5,1)&amp;"."&amp;IF(LEN(A150)=1,"0"&amp;A150,A150))</f>
        <v>D.17</v>
      </c>
      <c r="E150" s="191" t="s">
        <v>356</v>
      </c>
      <c r="F150" s="4"/>
      <c r="G150" s="4"/>
      <c r="H150" s="5"/>
      <c r="I150" s="154"/>
      <c r="J150" s="27"/>
      <c r="K150" s="28" t="str">
        <f t="shared" si="14"/>
        <v/>
      </c>
      <c r="N150" s="24"/>
    </row>
    <row r="151" spans="1:14" ht="12.75" customHeight="1" x14ac:dyDescent="0.2">
      <c r="B151" s="1">
        <f t="shared" si="13"/>
        <v>29</v>
      </c>
      <c r="C151" s="11"/>
      <c r="D151" s="22" t="str">
        <f t="shared" si="18"/>
        <v/>
      </c>
      <c r="E151" s="4"/>
      <c r="F151" s="4"/>
      <c r="G151" s="4"/>
      <c r="H151" s="5"/>
      <c r="I151" s="154"/>
      <c r="J151" s="27"/>
      <c r="K151" s="28" t="str">
        <f t="shared" si="14"/>
        <v/>
      </c>
      <c r="N151" s="24"/>
    </row>
    <row r="152" spans="1:14" ht="12.75" customHeight="1" x14ac:dyDescent="0.2">
      <c r="B152" s="1">
        <f t="shared" si="13"/>
        <v>30</v>
      </c>
      <c r="C152" s="11"/>
      <c r="D152" s="22" t="str">
        <f t="shared" si="18"/>
        <v/>
      </c>
      <c r="E152" s="4" t="s">
        <v>22</v>
      </c>
      <c r="F152" s="4" t="s">
        <v>359</v>
      </c>
      <c r="G152" s="4"/>
      <c r="H152" s="5" t="s">
        <v>190</v>
      </c>
      <c r="I152" s="154">
        <v>1</v>
      </c>
      <c r="J152" s="27"/>
      <c r="K152" s="28" t="str">
        <f t="shared" si="14"/>
        <v/>
      </c>
      <c r="N152" s="24"/>
    </row>
    <row r="153" spans="1:14" ht="12.75" customHeight="1" x14ac:dyDescent="0.2">
      <c r="B153" s="1">
        <f t="shared" si="13"/>
        <v>31</v>
      </c>
      <c r="C153" s="11"/>
      <c r="D153" s="22"/>
      <c r="E153" s="7"/>
      <c r="F153" s="4" t="s">
        <v>360</v>
      </c>
      <c r="G153" s="4"/>
      <c r="H153" s="5"/>
      <c r="I153" s="154"/>
      <c r="J153" s="27"/>
      <c r="K153" s="28" t="str">
        <f t="shared" si="14"/>
        <v/>
      </c>
      <c r="N153" s="24"/>
    </row>
    <row r="154" spans="1:14" ht="12.75" customHeight="1" x14ac:dyDescent="0.2">
      <c r="B154" s="1">
        <f t="shared" si="13"/>
        <v>32</v>
      </c>
      <c r="C154" s="11"/>
      <c r="D154" s="22"/>
      <c r="E154" s="7"/>
      <c r="F154" s="4"/>
      <c r="G154" s="4"/>
      <c r="H154" s="5"/>
      <c r="I154" s="154"/>
      <c r="J154" s="27"/>
      <c r="K154" s="28" t="str">
        <f t="shared" si="14"/>
        <v/>
      </c>
      <c r="N154" s="24"/>
    </row>
    <row r="155" spans="1:14" ht="12.75" customHeight="1" x14ac:dyDescent="0.2">
      <c r="A155" s="15">
        <v>18</v>
      </c>
      <c r="B155" s="1">
        <f t="shared" si="13"/>
        <v>33</v>
      </c>
      <c r="C155" s="11"/>
      <c r="D155" s="22" t="str">
        <f>IF(A155="","",RIGHT($K$5,1)&amp;"."&amp;IF(LEN(A155)=1,"0"&amp;A155,A155))</f>
        <v>D.18</v>
      </c>
      <c r="E155" s="23" t="s">
        <v>56</v>
      </c>
      <c r="G155" s="4"/>
      <c r="H155" s="5"/>
      <c r="I155" s="154"/>
      <c r="J155" s="27"/>
      <c r="K155" s="28" t="str">
        <f t="shared" si="14"/>
        <v/>
      </c>
      <c r="N155" s="24"/>
    </row>
    <row r="156" spans="1:14" ht="12.75" customHeight="1" x14ac:dyDescent="0.2">
      <c r="B156" s="1">
        <f t="shared" si="13"/>
        <v>34</v>
      </c>
      <c r="C156" s="11"/>
      <c r="D156" s="22" t="str">
        <f t="shared" si="17"/>
        <v/>
      </c>
      <c r="E156" s="4"/>
      <c r="F156" s="4"/>
      <c r="G156" s="4"/>
      <c r="H156" s="5"/>
      <c r="I156" s="154"/>
      <c r="J156" s="27"/>
      <c r="K156" s="28" t="str">
        <f t="shared" si="14"/>
        <v/>
      </c>
      <c r="N156" s="24"/>
    </row>
    <row r="157" spans="1:14" ht="12.75" customHeight="1" x14ac:dyDescent="0.25">
      <c r="B157" s="1">
        <f t="shared" si="13"/>
        <v>35</v>
      </c>
      <c r="C157" s="11"/>
      <c r="D157" s="22" t="str">
        <f t="shared" si="17"/>
        <v/>
      </c>
      <c r="E157" s="4" t="s">
        <v>22</v>
      </c>
      <c r="F157" s="190" t="s">
        <v>351</v>
      </c>
      <c r="G157" s="4"/>
      <c r="H157" s="5" t="s">
        <v>401</v>
      </c>
      <c r="I157" s="154">
        <v>1</v>
      </c>
      <c r="J157" s="27">
        <v>400000</v>
      </c>
      <c r="K157" s="28">
        <f t="shared" si="14"/>
        <v>400000</v>
      </c>
      <c r="N157" s="24"/>
    </row>
    <row r="158" spans="1:14" ht="12.75" customHeight="1" x14ac:dyDescent="0.2">
      <c r="B158" s="1">
        <f t="shared" si="13"/>
        <v>36</v>
      </c>
      <c r="C158" s="11"/>
      <c r="D158" s="22" t="str">
        <f t="shared" si="17"/>
        <v/>
      </c>
      <c r="E158" s="4"/>
      <c r="F158" s="4"/>
      <c r="G158" s="4"/>
      <c r="H158" s="5"/>
      <c r="I158" s="154"/>
      <c r="J158" s="27"/>
      <c r="K158" s="28" t="str">
        <f t="shared" si="14"/>
        <v/>
      </c>
      <c r="N158" s="24"/>
    </row>
    <row r="159" spans="1:14" ht="12.75" customHeight="1" x14ac:dyDescent="0.2">
      <c r="B159" s="1">
        <f t="shared" si="13"/>
        <v>37</v>
      </c>
      <c r="C159" s="2"/>
      <c r="D159" s="22" t="str">
        <f t="shared" si="17"/>
        <v/>
      </c>
      <c r="E159" s="4" t="s">
        <v>26</v>
      </c>
      <c r="F159" s="4" t="s">
        <v>357</v>
      </c>
      <c r="G159" s="4"/>
      <c r="H159" s="5" t="s">
        <v>401</v>
      </c>
      <c r="I159" s="154">
        <v>1</v>
      </c>
      <c r="J159" s="27">
        <v>100000</v>
      </c>
      <c r="K159" s="28">
        <f t="shared" ref="K159" si="19">IF(AND(H159&lt;&gt;"",I159=""),"Rate Only",IF(J159="","",I159*J159))</f>
        <v>100000</v>
      </c>
      <c r="N159" s="24"/>
    </row>
    <row r="160" spans="1:14" ht="12.75" customHeight="1" x14ac:dyDescent="0.25">
      <c r="B160" s="1">
        <f t="shared" si="13"/>
        <v>38</v>
      </c>
      <c r="C160" s="2"/>
      <c r="D160" s="22" t="str">
        <f t="shared" ref="D160" si="20">IF(A160="","",RIGHT($K$5,1)&amp;"."&amp;IF(LEN(A160)=1,"0"&amp;A160,A160))</f>
        <v/>
      </c>
      <c r="E160" s="191"/>
      <c r="F160" s="4"/>
      <c r="G160" s="4"/>
      <c r="H160" s="5"/>
      <c r="I160" s="154"/>
      <c r="J160" s="27"/>
      <c r="K160" s="28" t="str">
        <f t="shared" ref="K160" si="21">IF(AND(H160&lt;&gt;"",I160=""),"Rate Only",IF(J160="","",I160*J160))</f>
        <v/>
      </c>
      <c r="N160" s="24"/>
    </row>
    <row r="161" spans="2:18" ht="12.75" customHeight="1" x14ac:dyDescent="0.2">
      <c r="B161" s="1">
        <f t="shared" si="13"/>
        <v>39</v>
      </c>
      <c r="C161" s="11"/>
      <c r="D161" s="22" t="str">
        <f t="shared" si="17"/>
        <v/>
      </c>
      <c r="E161" s="137" t="s">
        <v>37</v>
      </c>
      <c r="F161" s="4" t="s">
        <v>355</v>
      </c>
      <c r="G161" s="109"/>
      <c r="H161" s="5" t="s">
        <v>401</v>
      </c>
      <c r="I161" s="160">
        <v>1</v>
      </c>
      <c r="J161" s="27">
        <v>10000</v>
      </c>
      <c r="K161" s="28">
        <f t="shared" si="14"/>
        <v>10000</v>
      </c>
      <c r="N161" s="24"/>
    </row>
    <row r="162" spans="2:18" ht="12.75" customHeight="1" x14ac:dyDescent="0.2">
      <c r="B162" s="1">
        <f t="shared" si="13"/>
        <v>40</v>
      </c>
      <c r="C162" s="11"/>
      <c r="D162" s="22" t="str">
        <f t="shared" si="17"/>
        <v/>
      </c>
      <c r="E162" s="112"/>
      <c r="F162" s="10"/>
      <c r="G162" s="109"/>
      <c r="H162" s="25"/>
      <c r="I162" s="160"/>
      <c r="J162" s="27"/>
      <c r="K162" s="28" t="str">
        <f t="shared" si="14"/>
        <v/>
      </c>
      <c r="N162" s="24"/>
    </row>
    <row r="163" spans="2:18" ht="12.75" customHeight="1" x14ac:dyDescent="0.2">
      <c r="B163" s="1">
        <f t="shared" si="13"/>
        <v>41</v>
      </c>
      <c r="C163" s="2"/>
      <c r="D163" s="22" t="str">
        <f t="shared" si="17"/>
        <v/>
      </c>
      <c r="E163" s="31" t="s">
        <v>41</v>
      </c>
      <c r="F163" s="24" t="s">
        <v>45</v>
      </c>
      <c r="H163" s="25" t="s">
        <v>46</v>
      </c>
      <c r="I163" s="74">
        <f>SUM(K157:K161)</f>
        <v>510000</v>
      </c>
      <c r="J163" s="199"/>
      <c r="K163" s="28" t="str">
        <f t="shared" si="14"/>
        <v/>
      </c>
      <c r="N163" s="147"/>
      <c r="O163" s="155"/>
      <c r="P163" s="147"/>
      <c r="Q163" s="158"/>
      <c r="R163" s="157"/>
    </row>
    <row r="164" spans="2:18" ht="12.75" customHeight="1" x14ac:dyDescent="0.2">
      <c r="B164" s="1">
        <f t="shared" si="13"/>
        <v>42</v>
      </c>
      <c r="C164" s="2"/>
      <c r="D164" s="22" t="str">
        <f t="shared" si="17"/>
        <v/>
      </c>
      <c r="F164" s="24" t="s">
        <v>64</v>
      </c>
      <c r="G164" s="125"/>
      <c r="H164" s="25"/>
      <c r="I164" s="197"/>
      <c r="J164" s="27"/>
      <c r="K164" s="28" t="str">
        <f t="shared" si="14"/>
        <v/>
      </c>
      <c r="N164" s="147"/>
      <c r="O164" s="147"/>
      <c r="P164" s="147"/>
      <c r="Q164" s="158"/>
      <c r="R164" s="157"/>
    </row>
    <row r="165" spans="2:18" ht="12.75" customHeight="1" x14ac:dyDescent="0.2">
      <c r="B165" s="1">
        <f t="shared" si="13"/>
        <v>43</v>
      </c>
      <c r="C165" s="11"/>
      <c r="D165" s="22" t="str">
        <f t="shared" si="17"/>
        <v/>
      </c>
      <c r="E165" s="147"/>
      <c r="F165" s="155"/>
      <c r="G165" s="147"/>
      <c r="H165" s="142"/>
      <c r="I165" s="154"/>
      <c r="J165" s="27"/>
      <c r="K165" s="28" t="str">
        <f t="shared" si="14"/>
        <v/>
      </c>
      <c r="N165" s="147"/>
      <c r="O165" s="147"/>
      <c r="P165" s="147"/>
      <c r="Q165" s="158"/>
      <c r="R165" s="157"/>
    </row>
    <row r="166" spans="2:18" ht="12.75" customHeight="1" x14ac:dyDescent="0.2">
      <c r="B166" s="1">
        <f t="shared" si="13"/>
        <v>44</v>
      </c>
      <c r="C166" s="11"/>
      <c r="D166" s="22" t="str">
        <f t="shared" si="17"/>
        <v/>
      </c>
      <c r="E166" s="4"/>
      <c r="F166" s="4"/>
      <c r="G166" s="4"/>
      <c r="H166" s="5"/>
      <c r="I166" s="154"/>
      <c r="J166" s="27"/>
      <c r="K166" s="28" t="str">
        <f t="shared" si="14"/>
        <v/>
      </c>
      <c r="N166" s="147"/>
      <c r="O166" s="155"/>
      <c r="P166" s="147"/>
      <c r="Q166" s="158"/>
      <c r="R166" s="157"/>
    </row>
    <row r="167" spans="2:18" ht="12.75" customHeight="1" x14ac:dyDescent="0.2">
      <c r="B167" s="1">
        <f t="shared" si="13"/>
        <v>45</v>
      </c>
      <c r="C167" s="11"/>
      <c r="D167" s="22" t="str">
        <f t="shared" si="17"/>
        <v/>
      </c>
      <c r="E167" s="4"/>
      <c r="F167" s="4"/>
      <c r="G167" s="4"/>
      <c r="H167" s="5"/>
      <c r="I167" s="154"/>
      <c r="J167" s="27"/>
      <c r="K167" s="28" t="str">
        <f t="shared" si="14"/>
        <v/>
      </c>
      <c r="N167" s="24"/>
    </row>
    <row r="168" spans="2:18" ht="12.75" customHeight="1" x14ac:dyDescent="0.2">
      <c r="B168" s="1">
        <f t="shared" si="13"/>
        <v>46</v>
      </c>
      <c r="C168" s="11"/>
      <c r="D168" s="22"/>
      <c r="E168" s="4"/>
      <c r="F168" s="4"/>
      <c r="G168" s="4"/>
      <c r="H168" s="5"/>
      <c r="I168" s="154"/>
      <c r="J168" s="27"/>
      <c r="K168" s="28" t="str">
        <f t="shared" si="14"/>
        <v/>
      </c>
      <c r="N168" s="24"/>
    </row>
    <row r="169" spans="2:18" ht="12.75" customHeight="1" x14ac:dyDescent="0.2">
      <c r="B169" s="1">
        <f t="shared" si="13"/>
        <v>47</v>
      </c>
      <c r="C169" s="11"/>
      <c r="D169" s="22"/>
      <c r="E169" s="147"/>
      <c r="F169" s="155"/>
      <c r="G169" s="147"/>
      <c r="H169" s="142"/>
      <c r="I169" s="154"/>
      <c r="J169" s="27"/>
      <c r="K169" s="28" t="str">
        <f t="shared" si="14"/>
        <v/>
      </c>
      <c r="N169" s="24"/>
    </row>
    <row r="170" spans="2:18" ht="12.75" customHeight="1" x14ac:dyDescent="0.2">
      <c r="B170" s="1">
        <f t="shared" si="13"/>
        <v>48</v>
      </c>
      <c r="C170" s="21"/>
      <c r="D170" s="22"/>
      <c r="E170" s="7"/>
      <c r="F170" s="4"/>
      <c r="G170" s="4"/>
      <c r="H170" s="5"/>
      <c r="I170" s="187"/>
      <c r="J170" s="159"/>
      <c r="K170" s="28" t="str">
        <f t="shared" si="14"/>
        <v/>
      </c>
      <c r="N170" s="24"/>
    </row>
    <row r="171" spans="2:18" ht="12.75" customHeight="1" x14ac:dyDescent="0.2">
      <c r="B171" s="1">
        <f t="shared" si="13"/>
        <v>49</v>
      </c>
      <c r="C171" s="11"/>
      <c r="D171" s="22"/>
      <c r="E171" s="7"/>
      <c r="F171" s="4"/>
      <c r="G171" s="4"/>
      <c r="H171" s="5"/>
      <c r="I171" s="187"/>
      <c r="J171" s="159"/>
      <c r="K171" s="28" t="str">
        <f t="shared" si="14"/>
        <v/>
      </c>
      <c r="N171" s="24"/>
    </row>
    <row r="172" spans="2:18" ht="12.75" customHeight="1" x14ac:dyDescent="0.2">
      <c r="B172" s="1">
        <f t="shared" si="13"/>
        <v>50</v>
      </c>
      <c r="C172" s="2"/>
      <c r="D172" s="22"/>
      <c r="E172" s="4"/>
      <c r="F172" s="4"/>
      <c r="G172" s="4"/>
      <c r="H172" s="142"/>
      <c r="I172" s="154"/>
      <c r="J172" s="159"/>
      <c r="K172" s="28" t="str">
        <f t="shared" si="14"/>
        <v/>
      </c>
      <c r="N172" s="162"/>
    </row>
    <row r="173" spans="2:18" ht="12.75" customHeight="1" x14ac:dyDescent="0.2">
      <c r="B173" s="1">
        <f t="shared" si="13"/>
        <v>51</v>
      </c>
      <c r="C173" s="2"/>
      <c r="D173" s="22"/>
      <c r="E173" s="4"/>
      <c r="F173" s="4"/>
      <c r="G173" s="4"/>
      <c r="H173" s="5"/>
      <c r="I173" s="154"/>
      <c r="J173" s="159"/>
      <c r="K173" s="28" t="str">
        <f t="shared" si="14"/>
        <v/>
      </c>
      <c r="N173" s="24"/>
    </row>
    <row r="174" spans="2:18" ht="12.75" customHeight="1" x14ac:dyDescent="0.2">
      <c r="B174" s="1">
        <f t="shared" si="13"/>
        <v>52</v>
      </c>
      <c r="C174" s="2"/>
      <c r="D174" s="22"/>
      <c r="E174" s="4"/>
      <c r="F174" s="4"/>
      <c r="G174" s="4"/>
      <c r="H174" s="5"/>
      <c r="I174" s="154"/>
      <c r="J174" s="159"/>
      <c r="K174" s="28" t="str">
        <f t="shared" si="14"/>
        <v/>
      </c>
      <c r="N174" s="162"/>
    </row>
    <row r="175" spans="2:18" ht="12.75" customHeight="1" x14ac:dyDescent="0.2">
      <c r="B175" s="1">
        <f t="shared" si="13"/>
        <v>53</v>
      </c>
      <c r="C175" s="2"/>
      <c r="D175" s="22"/>
      <c r="E175" s="4"/>
      <c r="F175" s="155"/>
      <c r="G175" s="147"/>
      <c r="H175" s="142"/>
      <c r="I175" s="154"/>
      <c r="J175" s="159"/>
      <c r="K175" s="28" t="str">
        <f t="shared" si="14"/>
        <v/>
      </c>
      <c r="N175" s="24"/>
    </row>
    <row r="176" spans="2:18" ht="12.75" customHeight="1" x14ac:dyDescent="0.2">
      <c r="B176" s="1">
        <f t="shared" si="13"/>
        <v>54</v>
      </c>
      <c r="C176" s="2"/>
      <c r="D176" s="22"/>
      <c r="E176" s="4"/>
      <c r="F176" s="155"/>
      <c r="G176" s="147"/>
      <c r="H176" s="142"/>
      <c r="I176" s="154"/>
      <c r="J176" s="159"/>
      <c r="K176" s="28" t="str">
        <f t="shared" si="14"/>
        <v/>
      </c>
      <c r="N176" s="24"/>
    </row>
    <row r="177" spans="2:14" ht="12.75" customHeight="1" x14ac:dyDescent="0.2">
      <c r="B177" s="1">
        <f t="shared" si="13"/>
        <v>55</v>
      </c>
      <c r="C177" s="2"/>
      <c r="D177" s="22"/>
      <c r="E177" s="4"/>
      <c r="F177" s="147"/>
      <c r="G177" s="147"/>
      <c r="H177" s="142"/>
      <c r="I177" s="154"/>
      <c r="J177" s="159"/>
      <c r="K177" s="28" t="str">
        <f t="shared" si="14"/>
        <v/>
      </c>
      <c r="N177" s="24"/>
    </row>
    <row r="178" spans="2:14" ht="12.75" customHeight="1" x14ac:dyDescent="0.2">
      <c r="B178" s="1">
        <f t="shared" si="13"/>
        <v>56</v>
      </c>
      <c r="C178" s="21"/>
      <c r="D178" s="22"/>
      <c r="E178" s="147"/>
      <c r="F178" s="155"/>
      <c r="G178" s="147"/>
      <c r="H178" s="142"/>
      <c r="I178" s="154"/>
      <c r="J178" s="27"/>
      <c r="K178" s="28" t="str">
        <f t="shared" si="14"/>
        <v/>
      </c>
      <c r="N178" s="24"/>
    </row>
    <row r="179" spans="2:14" ht="12.75" customHeight="1" x14ac:dyDescent="0.2">
      <c r="B179" s="1">
        <f t="shared" si="13"/>
        <v>57</v>
      </c>
      <c r="C179" s="21"/>
      <c r="D179" s="22"/>
      <c r="E179" s="147"/>
      <c r="F179" s="147"/>
      <c r="G179" s="147"/>
      <c r="H179" s="142"/>
      <c r="I179" s="154"/>
      <c r="J179" s="27"/>
      <c r="K179" s="28" t="str">
        <f t="shared" si="14"/>
        <v/>
      </c>
      <c r="N179" s="24"/>
    </row>
    <row r="180" spans="2:14" ht="12.75" customHeight="1" x14ac:dyDescent="0.2">
      <c r="B180" s="1">
        <f t="shared" si="13"/>
        <v>58</v>
      </c>
      <c r="C180" s="21"/>
      <c r="D180" s="22"/>
      <c r="F180" s="155"/>
      <c r="G180" s="147"/>
      <c r="H180" s="142"/>
      <c r="I180" s="154"/>
      <c r="J180" s="27"/>
      <c r="K180" s="28" t="str">
        <f t="shared" si="14"/>
        <v/>
      </c>
      <c r="N180" s="24"/>
    </row>
    <row r="181" spans="2:14" ht="12.75" customHeight="1" x14ac:dyDescent="0.2">
      <c r="B181" s="1">
        <f t="shared" si="13"/>
        <v>59</v>
      </c>
      <c r="C181" s="76"/>
      <c r="D181" s="79"/>
      <c r="E181" s="78"/>
      <c r="F181" s="78"/>
      <c r="G181" s="78"/>
      <c r="H181" s="79"/>
      <c r="I181" s="184"/>
      <c r="J181" s="81"/>
      <c r="K181" s="82"/>
      <c r="N181" s="24"/>
    </row>
    <row r="182" spans="2:14" ht="12.75" customHeight="1" x14ac:dyDescent="0.2">
      <c r="B182" s="1">
        <f t="shared" si="13"/>
        <v>60</v>
      </c>
      <c r="C182" s="83" t="str">
        <f>$K$5</f>
        <v>Section D</v>
      </c>
      <c r="D182" s="98" t="s">
        <v>12</v>
      </c>
      <c r="I182" s="180"/>
      <c r="J182" s="50"/>
      <c r="K182" s="85"/>
      <c r="N182" s="24"/>
    </row>
    <row r="183" spans="2:14" ht="12.75" customHeight="1" x14ac:dyDescent="0.2">
      <c r="B183" s="1">
        <f t="shared" si="13"/>
        <v>61</v>
      </c>
      <c r="C183" s="86"/>
      <c r="D183" s="89"/>
      <c r="E183" s="88"/>
      <c r="F183" s="88"/>
      <c r="G183" s="88"/>
      <c r="H183" s="89"/>
      <c r="I183" s="185"/>
      <c r="J183" s="91"/>
      <c r="K183" s="92"/>
      <c r="N183" s="24"/>
    </row>
  </sheetData>
  <mergeCells count="2">
    <mergeCell ref="C1:K1"/>
    <mergeCell ref="C5:G5"/>
  </mergeCells>
  <conditionalFormatting sqref="A1:A1048576">
    <cfRule type="duplicateValues" dxfId="2" priority="1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  <rowBreaks count="1" manualBreakCount="1">
    <brk id="61" min="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EAD0-2A27-4044-90EF-0D21ACFFB912}">
  <dimension ref="A1:R369"/>
  <sheetViews>
    <sheetView view="pageBreakPreview" topLeftCell="A325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9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179" customWidth="1"/>
    <col min="10" max="10" width="10.7109375" style="47" customWidth="1"/>
    <col min="11" max="11" width="12.7109375" style="48" customWidth="1"/>
    <col min="12" max="13" width="9.140625" style="24"/>
    <col min="14" max="14" width="9.140625" style="75"/>
    <col min="15" max="258" width="9.140625" style="24"/>
    <col min="259" max="259" width="9.5703125" style="24" customWidth="1"/>
    <col min="260" max="260" width="7.42578125" style="24" customWidth="1"/>
    <col min="261" max="262" width="3.7109375" style="24" customWidth="1"/>
    <col min="263" max="263" width="29.7109375" style="24" customWidth="1"/>
    <col min="264" max="264" width="8.140625" style="24" customWidth="1"/>
    <col min="265" max="265" width="8.7109375" style="24" customWidth="1"/>
    <col min="266" max="266" width="9.7109375" style="24" customWidth="1"/>
    <col min="267" max="267" width="12.7109375" style="24" customWidth="1"/>
    <col min="268" max="514" width="9.140625" style="24"/>
    <col min="515" max="515" width="9.5703125" style="24" customWidth="1"/>
    <col min="516" max="516" width="7.42578125" style="24" customWidth="1"/>
    <col min="517" max="518" width="3.7109375" style="24" customWidth="1"/>
    <col min="519" max="519" width="29.7109375" style="24" customWidth="1"/>
    <col min="520" max="520" width="8.140625" style="24" customWidth="1"/>
    <col min="521" max="521" width="8.7109375" style="24" customWidth="1"/>
    <col min="522" max="522" width="9.7109375" style="24" customWidth="1"/>
    <col min="523" max="523" width="12.7109375" style="24" customWidth="1"/>
    <col min="524" max="770" width="9.140625" style="24"/>
    <col min="771" max="771" width="9.5703125" style="24" customWidth="1"/>
    <col min="772" max="772" width="7.42578125" style="24" customWidth="1"/>
    <col min="773" max="774" width="3.7109375" style="24" customWidth="1"/>
    <col min="775" max="775" width="29.7109375" style="24" customWidth="1"/>
    <col min="776" max="776" width="8.140625" style="24" customWidth="1"/>
    <col min="777" max="777" width="8.7109375" style="24" customWidth="1"/>
    <col min="778" max="778" width="9.7109375" style="24" customWidth="1"/>
    <col min="779" max="779" width="12.7109375" style="24" customWidth="1"/>
    <col min="780" max="1026" width="9.140625" style="24"/>
    <col min="1027" max="1027" width="9.5703125" style="24" customWidth="1"/>
    <col min="1028" max="1028" width="7.42578125" style="24" customWidth="1"/>
    <col min="1029" max="1030" width="3.7109375" style="24" customWidth="1"/>
    <col min="1031" max="1031" width="29.7109375" style="24" customWidth="1"/>
    <col min="1032" max="1032" width="8.140625" style="24" customWidth="1"/>
    <col min="1033" max="1033" width="8.7109375" style="24" customWidth="1"/>
    <col min="1034" max="1034" width="9.7109375" style="24" customWidth="1"/>
    <col min="1035" max="1035" width="12.7109375" style="24" customWidth="1"/>
    <col min="1036" max="1282" width="9.140625" style="24"/>
    <col min="1283" max="1283" width="9.5703125" style="24" customWidth="1"/>
    <col min="1284" max="1284" width="7.42578125" style="24" customWidth="1"/>
    <col min="1285" max="1286" width="3.7109375" style="24" customWidth="1"/>
    <col min="1287" max="1287" width="29.7109375" style="24" customWidth="1"/>
    <col min="1288" max="1288" width="8.140625" style="24" customWidth="1"/>
    <col min="1289" max="1289" width="8.7109375" style="24" customWidth="1"/>
    <col min="1290" max="1290" width="9.7109375" style="24" customWidth="1"/>
    <col min="1291" max="1291" width="12.7109375" style="24" customWidth="1"/>
    <col min="1292" max="1538" width="9.140625" style="24"/>
    <col min="1539" max="1539" width="9.5703125" style="24" customWidth="1"/>
    <col min="1540" max="1540" width="7.42578125" style="24" customWidth="1"/>
    <col min="1541" max="1542" width="3.7109375" style="24" customWidth="1"/>
    <col min="1543" max="1543" width="29.7109375" style="24" customWidth="1"/>
    <col min="1544" max="1544" width="8.140625" style="24" customWidth="1"/>
    <col min="1545" max="1545" width="8.7109375" style="24" customWidth="1"/>
    <col min="1546" max="1546" width="9.7109375" style="24" customWidth="1"/>
    <col min="1547" max="1547" width="12.7109375" style="24" customWidth="1"/>
    <col min="1548" max="1794" width="9.140625" style="24"/>
    <col min="1795" max="1795" width="9.5703125" style="24" customWidth="1"/>
    <col min="1796" max="1796" width="7.42578125" style="24" customWidth="1"/>
    <col min="1797" max="1798" width="3.7109375" style="24" customWidth="1"/>
    <col min="1799" max="1799" width="29.7109375" style="24" customWidth="1"/>
    <col min="1800" max="1800" width="8.140625" style="24" customWidth="1"/>
    <col min="1801" max="1801" width="8.7109375" style="24" customWidth="1"/>
    <col min="1802" max="1802" width="9.7109375" style="24" customWidth="1"/>
    <col min="1803" max="1803" width="12.7109375" style="24" customWidth="1"/>
    <col min="1804" max="2050" width="9.140625" style="24"/>
    <col min="2051" max="2051" width="9.5703125" style="24" customWidth="1"/>
    <col min="2052" max="2052" width="7.42578125" style="24" customWidth="1"/>
    <col min="2053" max="2054" width="3.7109375" style="24" customWidth="1"/>
    <col min="2055" max="2055" width="29.7109375" style="24" customWidth="1"/>
    <col min="2056" max="2056" width="8.140625" style="24" customWidth="1"/>
    <col min="2057" max="2057" width="8.7109375" style="24" customWidth="1"/>
    <col min="2058" max="2058" width="9.7109375" style="24" customWidth="1"/>
    <col min="2059" max="2059" width="12.7109375" style="24" customWidth="1"/>
    <col min="2060" max="2306" width="9.140625" style="24"/>
    <col min="2307" max="2307" width="9.5703125" style="24" customWidth="1"/>
    <col min="2308" max="2308" width="7.42578125" style="24" customWidth="1"/>
    <col min="2309" max="2310" width="3.7109375" style="24" customWidth="1"/>
    <col min="2311" max="2311" width="29.7109375" style="24" customWidth="1"/>
    <col min="2312" max="2312" width="8.140625" style="24" customWidth="1"/>
    <col min="2313" max="2313" width="8.7109375" style="24" customWidth="1"/>
    <col min="2314" max="2314" width="9.7109375" style="24" customWidth="1"/>
    <col min="2315" max="2315" width="12.7109375" style="24" customWidth="1"/>
    <col min="2316" max="2562" width="9.140625" style="24"/>
    <col min="2563" max="2563" width="9.5703125" style="24" customWidth="1"/>
    <col min="2564" max="2564" width="7.42578125" style="24" customWidth="1"/>
    <col min="2565" max="2566" width="3.7109375" style="24" customWidth="1"/>
    <col min="2567" max="2567" width="29.7109375" style="24" customWidth="1"/>
    <col min="2568" max="2568" width="8.140625" style="24" customWidth="1"/>
    <col min="2569" max="2569" width="8.7109375" style="24" customWidth="1"/>
    <col min="2570" max="2570" width="9.7109375" style="24" customWidth="1"/>
    <col min="2571" max="2571" width="12.7109375" style="24" customWidth="1"/>
    <col min="2572" max="2818" width="9.140625" style="24"/>
    <col min="2819" max="2819" width="9.5703125" style="24" customWidth="1"/>
    <col min="2820" max="2820" width="7.42578125" style="24" customWidth="1"/>
    <col min="2821" max="2822" width="3.7109375" style="24" customWidth="1"/>
    <col min="2823" max="2823" width="29.7109375" style="24" customWidth="1"/>
    <col min="2824" max="2824" width="8.140625" style="24" customWidth="1"/>
    <col min="2825" max="2825" width="8.7109375" style="24" customWidth="1"/>
    <col min="2826" max="2826" width="9.7109375" style="24" customWidth="1"/>
    <col min="2827" max="2827" width="12.7109375" style="24" customWidth="1"/>
    <col min="2828" max="3074" width="9.140625" style="24"/>
    <col min="3075" max="3075" width="9.5703125" style="24" customWidth="1"/>
    <col min="3076" max="3076" width="7.42578125" style="24" customWidth="1"/>
    <col min="3077" max="3078" width="3.7109375" style="24" customWidth="1"/>
    <col min="3079" max="3079" width="29.7109375" style="24" customWidth="1"/>
    <col min="3080" max="3080" width="8.140625" style="24" customWidth="1"/>
    <col min="3081" max="3081" width="8.7109375" style="24" customWidth="1"/>
    <col min="3082" max="3082" width="9.7109375" style="24" customWidth="1"/>
    <col min="3083" max="3083" width="12.7109375" style="24" customWidth="1"/>
    <col min="3084" max="3330" width="9.140625" style="24"/>
    <col min="3331" max="3331" width="9.5703125" style="24" customWidth="1"/>
    <col min="3332" max="3332" width="7.42578125" style="24" customWidth="1"/>
    <col min="3333" max="3334" width="3.7109375" style="24" customWidth="1"/>
    <col min="3335" max="3335" width="29.7109375" style="24" customWidth="1"/>
    <col min="3336" max="3336" width="8.140625" style="24" customWidth="1"/>
    <col min="3337" max="3337" width="8.7109375" style="24" customWidth="1"/>
    <col min="3338" max="3338" width="9.7109375" style="24" customWidth="1"/>
    <col min="3339" max="3339" width="12.7109375" style="24" customWidth="1"/>
    <col min="3340" max="3586" width="9.140625" style="24"/>
    <col min="3587" max="3587" width="9.5703125" style="24" customWidth="1"/>
    <col min="3588" max="3588" width="7.42578125" style="24" customWidth="1"/>
    <col min="3589" max="3590" width="3.7109375" style="24" customWidth="1"/>
    <col min="3591" max="3591" width="29.7109375" style="24" customWidth="1"/>
    <col min="3592" max="3592" width="8.140625" style="24" customWidth="1"/>
    <col min="3593" max="3593" width="8.7109375" style="24" customWidth="1"/>
    <col min="3594" max="3594" width="9.7109375" style="24" customWidth="1"/>
    <col min="3595" max="3595" width="12.7109375" style="24" customWidth="1"/>
    <col min="3596" max="3842" width="9.140625" style="24"/>
    <col min="3843" max="3843" width="9.5703125" style="24" customWidth="1"/>
    <col min="3844" max="3844" width="7.42578125" style="24" customWidth="1"/>
    <col min="3845" max="3846" width="3.7109375" style="24" customWidth="1"/>
    <col min="3847" max="3847" width="29.7109375" style="24" customWidth="1"/>
    <col min="3848" max="3848" width="8.140625" style="24" customWidth="1"/>
    <col min="3849" max="3849" width="8.7109375" style="24" customWidth="1"/>
    <col min="3850" max="3850" width="9.7109375" style="24" customWidth="1"/>
    <col min="3851" max="3851" width="12.7109375" style="24" customWidth="1"/>
    <col min="3852" max="4098" width="9.140625" style="24"/>
    <col min="4099" max="4099" width="9.5703125" style="24" customWidth="1"/>
    <col min="4100" max="4100" width="7.42578125" style="24" customWidth="1"/>
    <col min="4101" max="4102" width="3.7109375" style="24" customWidth="1"/>
    <col min="4103" max="4103" width="29.7109375" style="24" customWidth="1"/>
    <col min="4104" max="4104" width="8.140625" style="24" customWidth="1"/>
    <col min="4105" max="4105" width="8.7109375" style="24" customWidth="1"/>
    <col min="4106" max="4106" width="9.7109375" style="24" customWidth="1"/>
    <col min="4107" max="4107" width="12.7109375" style="24" customWidth="1"/>
    <col min="4108" max="4354" width="9.140625" style="24"/>
    <col min="4355" max="4355" width="9.5703125" style="24" customWidth="1"/>
    <col min="4356" max="4356" width="7.42578125" style="24" customWidth="1"/>
    <col min="4357" max="4358" width="3.7109375" style="24" customWidth="1"/>
    <col min="4359" max="4359" width="29.7109375" style="24" customWidth="1"/>
    <col min="4360" max="4360" width="8.140625" style="24" customWidth="1"/>
    <col min="4361" max="4361" width="8.7109375" style="24" customWidth="1"/>
    <col min="4362" max="4362" width="9.7109375" style="24" customWidth="1"/>
    <col min="4363" max="4363" width="12.7109375" style="24" customWidth="1"/>
    <col min="4364" max="4610" width="9.140625" style="24"/>
    <col min="4611" max="4611" width="9.5703125" style="24" customWidth="1"/>
    <col min="4612" max="4612" width="7.42578125" style="24" customWidth="1"/>
    <col min="4613" max="4614" width="3.7109375" style="24" customWidth="1"/>
    <col min="4615" max="4615" width="29.7109375" style="24" customWidth="1"/>
    <col min="4616" max="4616" width="8.140625" style="24" customWidth="1"/>
    <col min="4617" max="4617" width="8.7109375" style="24" customWidth="1"/>
    <col min="4618" max="4618" width="9.7109375" style="24" customWidth="1"/>
    <col min="4619" max="4619" width="12.7109375" style="24" customWidth="1"/>
    <col min="4620" max="4866" width="9.140625" style="24"/>
    <col min="4867" max="4867" width="9.5703125" style="24" customWidth="1"/>
    <col min="4868" max="4868" width="7.42578125" style="24" customWidth="1"/>
    <col min="4869" max="4870" width="3.7109375" style="24" customWidth="1"/>
    <col min="4871" max="4871" width="29.7109375" style="24" customWidth="1"/>
    <col min="4872" max="4872" width="8.140625" style="24" customWidth="1"/>
    <col min="4873" max="4873" width="8.7109375" style="24" customWidth="1"/>
    <col min="4874" max="4874" width="9.7109375" style="24" customWidth="1"/>
    <col min="4875" max="4875" width="12.7109375" style="24" customWidth="1"/>
    <col min="4876" max="5122" width="9.140625" style="24"/>
    <col min="5123" max="5123" width="9.5703125" style="24" customWidth="1"/>
    <col min="5124" max="5124" width="7.42578125" style="24" customWidth="1"/>
    <col min="5125" max="5126" width="3.7109375" style="24" customWidth="1"/>
    <col min="5127" max="5127" width="29.7109375" style="24" customWidth="1"/>
    <col min="5128" max="5128" width="8.140625" style="24" customWidth="1"/>
    <col min="5129" max="5129" width="8.7109375" style="24" customWidth="1"/>
    <col min="5130" max="5130" width="9.7109375" style="24" customWidth="1"/>
    <col min="5131" max="5131" width="12.7109375" style="24" customWidth="1"/>
    <col min="5132" max="5378" width="9.140625" style="24"/>
    <col min="5379" max="5379" width="9.5703125" style="24" customWidth="1"/>
    <col min="5380" max="5380" width="7.42578125" style="24" customWidth="1"/>
    <col min="5381" max="5382" width="3.7109375" style="24" customWidth="1"/>
    <col min="5383" max="5383" width="29.7109375" style="24" customWidth="1"/>
    <col min="5384" max="5384" width="8.140625" style="24" customWidth="1"/>
    <col min="5385" max="5385" width="8.7109375" style="24" customWidth="1"/>
    <col min="5386" max="5386" width="9.7109375" style="24" customWidth="1"/>
    <col min="5387" max="5387" width="12.7109375" style="24" customWidth="1"/>
    <col min="5388" max="5634" width="9.140625" style="24"/>
    <col min="5635" max="5635" width="9.5703125" style="24" customWidth="1"/>
    <col min="5636" max="5636" width="7.42578125" style="24" customWidth="1"/>
    <col min="5637" max="5638" width="3.7109375" style="24" customWidth="1"/>
    <col min="5639" max="5639" width="29.7109375" style="24" customWidth="1"/>
    <col min="5640" max="5640" width="8.140625" style="24" customWidth="1"/>
    <col min="5641" max="5641" width="8.7109375" style="24" customWidth="1"/>
    <col min="5642" max="5642" width="9.7109375" style="24" customWidth="1"/>
    <col min="5643" max="5643" width="12.7109375" style="24" customWidth="1"/>
    <col min="5644" max="5890" width="9.140625" style="24"/>
    <col min="5891" max="5891" width="9.5703125" style="24" customWidth="1"/>
    <col min="5892" max="5892" width="7.42578125" style="24" customWidth="1"/>
    <col min="5893" max="5894" width="3.7109375" style="24" customWidth="1"/>
    <col min="5895" max="5895" width="29.7109375" style="24" customWidth="1"/>
    <col min="5896" max="5896" width="8.140625" style="24" customWidth="1"/>
    <col min="5897" max="5897" width="8.7109375" style="24" customWidth="1"/>
    <col min="5898" max="5898" width="9.7109375" style="24" customWidth="1"/>
    <col min="5899" max="5899" width="12.7109375" style="24" customWidth="1"/>
    <col min="5900" max="6146" width="9.140625" style="24"/>
    <col min="6147" max="6147" width="9.5703125" style="24" customWidth="1"/>
    <col min="6148" max="6148" width="7.42578125" style="24" customWidth="1"/>
    <col min="6149" max="6150" width="3.7109375" style="24" customWidth="1"/>
    <col min="6151" max="6151" width="29.7109375" style="24" customWidth="1"/>
    <col min="6152" max="6152" width="8.140625" style="24" customWidth="1"/>
    <col min="6153" max="6153" width="8.7109375" style="24" customWidth="1"/>
    <col min="6154" max="6154" width="9.7109375" style="24" customWidth="1"/>
    <col min="6155" max="6155" width="12.7109375" style="24" customWidth="1"/>
    <col min="6156" max="6402" width="9.140625" style="24"/>
    <col min="6403" max="6403" width="9.5703125" style="24" customWidth="1"/>
    <col min="6404" max="6404" width="7.42578125" style="24" customWidth="1"/>
    <col min="6405" max="6406" width="3.7109375" style="24" customWidth="1"/>
    <col min="6407" max="6407" width="29.7109375" style="24" customWidth="1"/>
    <col min="6408" max="6408" width="8.140625" style="24" customWidth="1"/>
    <col min="6409" max="6409" width="8.7109375" style="24" customWidth="1"/>
    <col min="6410" max="6410" width="9.7109375" style="24" customWidth="1"/>
    <col min="6411" max="6411" width="12.7109375" style="24" customWidth="1"/>
    <col min="6412" max="6658" width="9.140625" style="24"/>
    <col min="6659" max="6659" width="9.5703125" style="24" customWidth="1"/>
    <col min="6660" max="6660" width="7.42578125" style="24" customWidth="1"/>
    <col min="6661" max="6662" width="3.7109375" style="24" customWidth="1"/>
    <col min="6663" max="6663" width="29.7109375" style="24" customWidth="1"/>
    <col min="6664" max="6664" width="8.140625" style="24" customWidth="1"/>
    <col min="6665" max="6665" width="8.7109375" style="24" customWidth="1"/>
    <col min="6666" max="6666" width="9.7109375" style="24" customWidth="1"/>
    <col min="6667" max="6667" width="12.7109375" style="24" customWidth="1"/>
    <col min="6668" max="6914" width="9.140625" style="24"/>
    <col min="6915" max="6915" width="9.5703125" style="24" customWidth="1"/>
    <col min="6916" max="6916" width="7.42578125" style="24" customWidth="1"/>
    <col min="6917" max="6918" width="3.7109375" style="24" customWidth="1"/>
    <col min="6919" max="6919" width="29.7109375" style="24" customWidth="1"/>
    <col min="6920" max="6920" width="8.140625" style="24" customWidth="1"/>
    <col min="6921" max="6921" width="8.7109375" style="24" customWidth="1"/>
    <col min="6922" max="6922" width="9.7109375" style="24" customWidth="1"/>
    <col min="6923" max="6923" width="12.7109375" style="24" customWidth="1"/>
    <col min="6924" max="7170" width="9.140625" style="24"/>
    <col min="7171" max="7171" width="9.5703125" style="24" customWidth="1"/>
    <col min="7172" max="7172" width="7.42578125" style="24" customWidth="1"/>
    <col min="7173" max="7174" width="3.7109375" style="24" customWidth="1"/>
    <col min="7175" max="7175" width="29.7109375" style="24" customWidth="1"/>
    <col min="7176" max="7176" width="8.140625" style="24" customWidth="1"/>
    <col min="7177" max="7177" width="8.7109375" style="24" customWidth="1"/>
    <col min="7178" max="7178" width="9.7109375" style="24" customWidth="1"/>
    <col min="7179" max="7179" width="12.7109375" style="24" customWidth="1"/>
    <col min="7180" max="7426" width="9.140625" style="24"/>
    <col min="7427" max="7427" width="9.5703125" style="24" customWidth="1"/>
    <col min="7428" max="7428" width="7.42578125" style="24" customWidth="1"/>
    <col min="7429" max="7430" width="3.7109375" style="24" customWidth="1"/>
    <col min="7431" max="7431" width="29.7109375" style="24" customWidth="1"/>
    <col min="7432" max="7432" width="8.140625" style="24" customWidth="1"/>
    <col min="7433" max="7433" width="8.7109375" style="24" customWidth="1"/>
    <col min="7434" max="7434" width="9.7109375" style="24" customWidth="1"/>
    <col min="7435" max="7435" width="12.7109375" style="24" customWidth="1"/>
    <col min="7436" max="7682" width="9.140625" style="24"/>
    <col min="7683" max="7683" width="9.5703125" style="24" customWidth="1"/>
    <col min="7684" max="7684" width="7.42578125" style="24" customWidth="1"/>
    <col min="7685" max="7686" width="3.7109375" style="24" customWidth="1"/>
    <col min="7687" max="7687" width="29.7109375" style="24" customWidth="1"/>
    <col min="7688" max="7688" width="8.140625" style="24" customWidth="1"/>
    <col min="7689" max="7689" width="8.7109375" style="24" customWidth="1"/>
    <col min="7690" max="7690" width="9.7109375" style="24" customWidth="1"/>
    <col min="7691" max="7691" width="12.7109375" style="24" customWidth="1"/>
    <col min="7692" max="7938" width="9.140625" style="24"/>
    <col min="7939" max="7939" width="9.5703125" style="24" customWidth="1"/>
    <col min="7940" max="7940" width="7.42578125" style="24" customWidth="1"/>
    <col min="7941" max="7942" width="3.7109375" style="24" customWidth="1"/>
    <col min="7943" max="7943" width="29.7109375" style="24" customWidth="1"/>
    <col min="7944" max="7944" width="8.140625" style="24" customWidth="1"/>
    <col min="7945" max="7945" width="8.7109375" style="24" customWidth="1"/>
    <col min="7946" max="7946" width="9.7109375" style="24" customWidth="1"/>
    <col min="7947" max="7947" width="12.7109375" style="24" customWidth="1"/>
    <col min="7948" max="8194" width="9.140625" style="24"/>
    <col min="8195" max="8195" width="9.5703125" style="24" customWidth="1"/>
    <col min="8196" max="8196" width="7.42578125" style="24" customWidth="1"/>
    <col min="8197" max="8198" width="3.7109375" style="24" customWidth="1"/>
    <col min="8199" max="8199" width="29.7109375" style="24" customWidth="1"/>
    <col min="8200" max="8200" width="8.140625" style="24" customWidth="1"/>
    <col min="8201" max="8201" width="8.7109375" style="24" customWidth="1"/>
    <col min="8202" max="8202" width="9.7109375" style="24" customWidth="1"/>
    <col min="8203" max="8203" width="12.7109375" style="24" customWidth="1"/>
    <col min="8204" max="8450" width="9.140625" style="24"/>
    <col min="8451" max="8451" width="9.5703125" style="24" customWidth="1"/>
    <col min="8452" max="8452" width="7.42578125" style="24" customWidth="1"/>
    <col min="8453" max="8454" width="3.7109375" style="24" customWidth="1"/>
    <col min="8455" max="8455" width="29.7109375" style="24" customWidth="1"/>
    <col min="8456" max="8456" width="8.140625" style="24" customWidth="1"/>
    <col min="8457" max="8457" width="8.7109375" style="24" customWidth="1"/>
    <col min="8458" max="8458" width="9.7109375" style="24" customWidth="1"/>
    <col min="8459" max="8459" width="12.7109375" style="24" customWidth="1"/>
    <col min="8460" max="8706" width="9.140625" style="24"/>
    <col min="8707" max="8707" width="9.5703125" style="24" customWidth="1"/>
    <col min="8708" max="8708" width="7.42578125" style="24" customWidth="1"/>
    <col min="8709" max="8710" width="3.7109375" style="24" customWidth="1"/>
    <col min="8711" max="8711" width="29.7109375" style="24" customWidth="1"/>
    <col min="8712" max="8712" width="8.140625" style="24" customWidth="1"/>
    <col min="8713" max="8713" width="8.7109375" style="24" customWidth="1"/>
    <col min="8714" max="8714" width="9.7109375" style="24" customWidth="1"/>
    <col min="8715" max="8715" width="12.7109375" style="24" customWidth="1"/>
    <col min="8716" max="8962" width="9.140625" style="24"/>
    <col min="8963" max="8963" width="9.5703125" style="24" customWidth="1"/>
    <col min="8964" max="8964" width="7.42578125" style="24" customWidth="1"/>
    <col min="8965" max="8966" width="3.7109375" style="24" customWidth="1"/>
    <col min="8967" max="8967" width="29.7109375" style="24" customWidth="1"/>
    <col min="8968" max="8968" width="8.140625" style="24" customWidth="1"/>
    <col min="8969" max="8969" width="8.7109375" style="24" customWidth="1"/>
    <col min="8970" max="8970" width="9.7109375" style="24" customWidth="1"/>
    <col min="8971" max="8971" width="12.7109375" style="24" customWidth="1"/>
    <col min="8972" max="9218" width="9.140625" style="24"/>
    <col min="9219" max="9219" width="9.5703125" style="24" customWidth="1"/>
    <col min="9220" max="9220" width="7.42578125" style="24" customWidth="1"/>
    <col min="9221" max="9222" width="3.7109375" style="24" customWidth="1"/>
    <col min="9223" max="9223" width="29.7109375" style="24" customWidth="1"/>
    <col min="9224" max="9224" width="8.140625" style="24" customWidth="1"/>
    <col min="9225" max="9225" width="8.7109375" style="24" customWidth="1"/>
    <col min="9226" max="9226" width="9.7109375" style="24" customWidth="1"/>
    <col min="9227" max="9227" width="12.7109375" style="24" customWidth="1"/>
    <col min="9228" max="9474" width="9.140625" style="24"/>
    <col min="9475" max="9475" width="9.5703125" style="24" customWidth="1"/>
    <col min="9476" max="9476" width="7.42578125" style="24" customWidth="1"/>
    <col min="9477" max="9478" width="3.7109375" style="24" customWidth="1"/>
    <col min="9479" max="9479" width="29.7109375" style="24" customWidth="1"/>
    <col min="9480" max="9480" width="8.140625" style="24" customWidth="1"/>
    <col min="9481" max="9481" width="8.7109375" style="24" customWidth="1"/>
    <col min="9482" max="9482" width="9.7109375" style="24" customWidth="1"/>
    <col min="9483" max="9483" width="12.7109375" style="24" customWidth="1"/>
    <col min="9484" max="9730" width="9.140625" style="24"/>
    <col min="9731" max="9731" width="9.5703125" style="24" customWidth="1"/>
    <col min="9732" max="9732" width="7.42578125" style="24" customWidth="1"/>
    <col min="9733" max="9734" width="3.7109375" style="24" customWidth="1"/>
    <col min="9735" max="9735" width="29.7109375" style="24" customWidth="1"/>
    <col min="9736" max="9736" width="8.140625" style="24" customWidth="1"/>
    <col min="9737" max="9737" width="8.7109375" style="24" customWidth="1"/>
    <col min="9738" max="9738" width="9.7109375" style="24" customWidth="1"/>
    <col min="9739" max="9739" width="12.7109375" style="24" customWidth="1"/>
    <col min="9740" max="9986" width="9.140625" style="24"/>
    <col min="9987" max="9987" width="9.5703125" style="24" customWidth="1"/>
    <col min="9988" max="9988" width="7.42578125" style="24" customWidth="1"/>
    <col min="9989" max="9990" width="3.7109375" style="24" customWidth="1"/>
    <col min="9991" max="9991" width="29.7109375" style="24" customWidth="1"/>
    <col min="9992" max="9992" width="8.140625" style="24" customWidth="1"/>
    <col min="9993" max="9993" width="8.7109375" style="24" customWidth="1"/>
    <col min="9994" max="9994" width="9.7109375" style="24" customWidth="1"/>
    <col min="9995" max="9995" width="12.7109375" style="24" customWidth="1"/>
    <col min="9996" max="10242" width="9.140625" style="24"/>
    <col min="10243" max="10243" width="9.5703125" style="24" customWidth="1"/>
    <col min="10244" max="10244" width="7.42578125" style="24" customWidth="1"/>
    <col min="10245" max="10246" width="3.7109375" style="24" customWidth="1"/>
    <col min="10247" max="10247" width="29.7109375" style="24" customWidth="1"/>
    <col min="10248" max="10248" width="8.140625" style="24" customWidth="1"/>
    <col min="10249" max="10249" width="8.7109375" style="24" customWidth="1"/>
    <col min="10250" max="10250" width="9.7109375" style="24" customWidth="1"/>
    <col min="10251" max="10251" width="12.7109375" style="24" customWidth="1"/>
    <col min="10252" max="10498" width="9.140625" style="24"/>
    <col min="10499" max="10499" width="9.5703125" style="24" customWidth="1"/>
    <col min="10500" max="10500" width="7.42578125" style="24" customWidth="1"/>
    <col min="10501" max="10502" width="3.7109375" style="24" customWidth="1"/>
    <col min="10503" max="10503" width="29.7109375" style="24" customWidth="1"/>
    <col min="10504" max="10504" width="8.140625" style="24" customWidth="1"/>
    <col min="10505" max="10505" width="8.7109375" style="24" customWidth="1"/>
    <col min="10506" max="10506" width="9.7109375" style="24" customWidth="1"/>
    <col min="10507" max="10507" width="12.7109375" style="24" customWidth="1"/>
    <col min="10508" max="10754" width="9.140625" style="24"/>
    <col min="10755" max="10755" width="9.5703125" style="24" customWidth="1"/>
    <col min="10756" max="10756" width="7.42578125" style="24" customWidth="1"/>
    <col min="10757" max="10758" width="3.7109375" style="24" customWidth="1"/>
    <col min="10759" max="10759" width="29.7109375" style="24" customWidth="1"/>
    <col min="10760" max="10760" width="8.140625" style="24" customWidth="1"/>
    <col min="10761" max="10761" width="8.7109375" style="24" customWidth="1"/>
    <col min="10762" max="10762" width="9.7109375" style="24" customWidth="1"/>
    <col min="10763" max="10763" width="12.7109375" style="24" customWidth="1"/>
    <col min="10764" max="11010" width="9.140625" style="24"/>
    <col min="11011" max="11011" width="9.5703125" style="24" customWidth="1"/>
    <col min="11012" max="11012" width="7.42578125" style="24" customWidth="1"/>
    <col min="11013" max="11014" width="3.7109375" style="24" customWidth="1"/>
    <col min="11015" max="11015" width="29.7109375" style="24" customWidth="1"/>
    <col min="11016" max="11016" width="8.140625" style="24" customWidth="1"/>
    <col min="11017" max="11017" width="8.7109375" style="24" customWidth="1"/>
    <col min="11018" max="11018" width="9.7109375" style="24" customWidth="1"/>
    <col min="11019" max="11019" width="12.7109375" style="24" customWidth="1"/>
    <col min="11020" max="11266" width="9.140625" style="24"/>
    <col min="11267" max="11267" width="9.5703125" style="24" customWidth="1"/>
    <col min="11268" max="11268" width="7.42578125" style="24" customWidth="1"/>
    <col min="11269" max="11270" width="3.7109375" style="24" customWidth="1"/>
    <col min="11271" max="11271" width="29.7109375" style="24" customWidth="1"/>
    <col min="11272" max="11272" width="8.140625" style="24" customWidth="1"/>
    <col min="11273" max="11273" width="8.7109375" style="24" customWidth="1"/>
    <col min="11274" max="11274" width="9.7109375" style="24" customWidth="1"/>
    <col min="11275" max="11275" width="12.7109375" style="24" customWidth="1"/>
    <col min="11276" max="11522" width="9.140625" style="24"/>
    <col min="11523" max="11523" width="9.5703125" style="24" customWidth="1"/>
    <col min="11524" max="11524" width="7.42578125" style="24" customWidth="1"/>
    <col min="11525" max="11526" width="3.7109375" style="24" customWidth="1"/>
    <col min="11527" max="11527" width="29.7109375" style="24" customWidth="1"/>
    <col min="11528" max="11528" width="8.140625" style="24" customWidth="1"/>
    <col min="11529" max="11529" width="8.7109375" style="24" customWidth="1"/>
    <col min="11530" max="11530" width="9.7109375" style="24" customWidth="1"/>
    <col min="11531" max="11531" width="12.7109375" style="24" customWidth="1"/>
    <col min="11532" max="11778" width="9.140625" style="24"/>
    <col min="11779" max="11779" width="9.5703125" style="24" customWidth="1"/>
    <col min="11780" max="11780" width="7.42578125" style="24" customWidth="1"/>
    <col min="11781" max="11782" width="3.7109375" style="24" customWidth="1"/>
    <col min="11783" max="11783" width="29.7109375" style="24" customWidth="1"/>
    <col min="11784" max="11784" width="8.140625" style="24" customWidth="1"/>
    <col min="11785" max="11785" width="8.7109375" style="24" customWidth="1"/>
    <col min="11786" max="11786" width="9.7109375" style="24" customWidth="1"/>
    <col min="11787" max="11787" width="12.7109375" style="24" customWidth="1"/>
    <col min="11788" max="12034" width="9.140625" style="24"/>
    <col min="12035" max="12035" width="9.5703125" style="24" customWidth="1"/>
    <col min="12036" max="12036" width="7.42578125" style="24" customWidth="1"/>
    <col min="12037" max="12038" width="3.7109375" style="24" customWidth="1"/>
    <col min="12039" max="12039" width="29.7109375" style="24" customWidth="1"/>
    <col min="12040" max="12040" width="8.140625" style="24" customWidth="1"/>
    <col min="12041" max="12041" width="8.7109375" style="24" customWidth="1"/>
    <col min="12042" max="12042" width="9.7109375" style="24" customWidth="1"/>
    <col min="12043" max="12043" width="12.7109375" style="24" customWidth="1"/>
    <col min="12044" max="12290" width="9.140625" style="24"/>
    <col min="12291" max="12291" width="9.5703125" style="24" customWidth="1"/>
    <col min="12292" max="12292" width="7.42578125" style="24" customWidth="1"/>
    <col min="12293" max="12294" width="3.7109375" style="24" customWidth="1"/>
    <col min="12295" max="12295" width="29.7109375" style="24" customWidth="1"/>
    <col min="12296" max="12296" width="8.140625" style="24" customWidth="1"/>
    <col min="12297" max="12297" width="8.7109375" style="24" customWidth="1"/>
    <col min="12298" max="12298" width="9.7109375" style="24" customWidth="1"/>
    <col min="12299" max="12299" width="12.7109375" style="24" customWidth="1"/>
    <col min="12300" max="12546" width="9.140625" style="24"/>
    <col min="12547" max="12547" width="9.5703125" style="24" customWidth="1"/>
    <col min="12548" max="12548" width="7.42578125" style="24" customWidth="1"/>
    <col min="12549" max="12550" width="3.7109375" style="24" customWidth="1"/>
    <col min="12551" max="12551" width="29.7109375" style="24" customWidth="1"/>
    <col min="12552" max="12552" width="8.140625" style="24" customWidth="1"/>
    <col min="12553" max="12553" width="8.7109375" style="24" customWidth="1"/>
    <col min="12554" max="12554" width="9.7109375" style="24" customWidth="1"/>
    <col min="12555" max="12555" width="12.7109375" style="24" customWidth="1"/>
    <col min="12556" max="12802" width="9.140625" style="24"/>
    <col min="12803" max="12803" width="9.5703125" style="24" customWidth="1"/>
    <col min="12804" max="12804" width="7.42578125" style="24" customWidth="1"/>
    <col min="12805" max="12806" width="3.7109375" style="24" customWidth="1"/>
    <col min="12807" max="12807" width="29.7109375" style="24" customWidth="1"/>
    <col min="12808" max="12808" width="8.140625" style="24" customWidth="1"/>
    <col min="12809" max="12809" width="8.7109375" style="24" customWidth="1"/>
    <col min="12810" max="12810" width="9.7109375" style="24" customWidth="1"/>
    <col min="12811" max="12811" width="12.7109375" style="24" customWidth="1"/>
    <col min="12812" max="13058" width="9.140625" style="24"/>
    <col min="13059" max="13059" width="9.5703125" style="24" customWidth="1"/>
    <col min="13060" max="13060" width="7.42578125" style="24" customWidth="1"/>
    <col min="13061" max="13062" width="3.7109375" style="24" customWidth="1"/>
    <col min="13063" max="13063" width="29.7109375" style="24" customWidth="1"/>
    <col min="13064" max="13064" width="8.140625" style="24" customWidth="1"/>
    <col min="13065" max="13065" width="8.7109375" style="24" customWidth="1"/>
    <col min="13066" max="13066" width="9.7109375" style="24" customWidth="1"/>
    <col min="13067" max="13067" width="12.7109375" style="24" customWidth="1"/>
    <col min="13068" max="13314" width="9.140625" style="24"/>
    <col min="13315" max="13315" width="9.5703125" style="24" customWidth="1"/>
    <col min="13316" max="13316" width="7.42578125" style="24" customWidth="1"/>
    <col min="13317" max="13318" width="3.7109375" style="24" customWidth="1"/>
    <col min="13319" max="13319" width="29.7109375" style="24" customWidth="1"/>
    <col min="13320" max="13320" width="8.140625" style="24" customWidth="1"/>
    <col min="13321" max="13321" width="8.7109375" style="24" customWidth="1"/>
    <col min="13322" max="13322" width="9.7109375" style="24" customWidth="1"/>
    <col min="13323" max="13323" width="12.7109375" style="24" customWidth="1"/>
    <col min="13324" max="13570" width="9.140625" style="24"/>
    <col min="13571" max="13571" width="9.5703125" style="24" customWidth="1"/>
    <col min="13572" max="13572" width="7.42578125" style="24" customWidth="1"/>
    <col min="13573" max="13574" width="3.7109375" style="24" customWidth="1"/>
    <col min="13575" max="13575" width="29.7109375" style="24" customWidth="1"/>
    <col min="13576" max="13576" width="8.140625" style="24" customWidth="1"/>
    <col min="13577" max="13577" width="8.7109375" style="24" customWidth="1"/>
    <col min="13578" max="13578" width="9.7109375" style="24" customWidth="1"/>
    <col min="13579" max="13579" width="12.7109375" style="24" customWidth="1"/>
    <col min="13580" max="13826" width="9.140625" style="24"/>
    <col min="13827" max="13827" width="9.5703125" style="24" customWidth="1"/>
    <col min="13828" max="13828" width="7.42578125" style="24" customWidth="1"/>
    <col min="13829" max="13830" width="3.7109375" style="24" customWidth="1"/>
    <col min="13831" max="13831" width="29.7109375" style="24" customWidth="1"/>
    <col min="13832" max="13832" width="8.140625" style="24" customWidth="1"/>
    <col min="13833" max="13833" width="8.7109375" style="24" customWidth="1"/>
    <col min="13834" max="13834" width="9.7109375" style="24" customWidth="1"/>
    <col min="13835" max="13835" width="12.7109375" style="24" customWidth="1"/>
    <col min="13836" max="14082" width="9.140625" style="24"/>
    <col min="14083" max="14083" width="9.5703125" style="24" customWidth="1"/>
    <col min="14084" max="14084" width="7.42578125" style="24" customWidth="1"/>
    <col min="14085" max="14086" width="3.7109375" style="24" customWidth="1"/>
    <col min="14087" max="14087" width="29.7109375" style="24" customWidth="1"/>
    <col min="14088" max="14088" width="8.140625" style="24" customWidth="1"/>
    <col min="14089" max="14089" width="8.7109375" style="24" customWidth="1"/>
    <col min="14090" max="14090" width="9.7109375" style="24" customWidth="1"/>
    <col min="14091" max="14091" width="12.7109375" style="24" customWidth="1"/>
    <col min="14092" max="14338" width="9.140625" style="24"/>
    <col min="14339" max="14339" width="9.5703125" style="24" customWidth="1"/>
    <col min="14340" max="14340" width="7.42578125" style="24" customWidth="1"/>
    <col min="14341" max="14342" width="3.7109375" style="24" customWidth="1"/>
    <col min="14343" max="14343" width="29.7109375" style="24" customWidth="1"/>
    <col min="14344" max="14344" width="8.140625" style="24" customWidth="1"/>
    <col min="14345" max="14345" width="8.7109375" style="24" customWidth="1"/>
    <col min="14346" max="14346" width="9.7109375" style="24" customWidth="1"/>
    <col min="14347" max="14347" width="12.7109375" style="24" customWidth="1"/>
    <col min="14348" max="14594" width="9.140625" style="24"/>
    <col min="14595" max="14595" width="9.5703125" style="24" customWidth="1"/>
    <col min="14596" max="14596" width="7.42578125" style="24" customWidth="1"/>
    <col min="14597" max="14598" width="3.7109375" style="24" customWidth="1"/>
    <col min="14599" max="14599" width="29.7109375" style="24" customWidth="1"/>
    <col min="14600" max="14600" width="8.140625" style="24" customWidth="1"/>
    <col min="14601" max="14601" width="8.7109375" style="24" customWidth="1"/>
    <col min="14602" max="14602" width="9.7109375" style="24" customWidth="1"/>
    <col min="14603" max="14603" width="12.7109375" style="24" customWidth="1"/>
    <col min="14604" max="14850" width="9.140625" style="24"/>
    <col min="14851" max="14851" width="9.5703125" style="24" customWidth="1"/>
    <col min="14852" max="14852" width="7.42578125" style="24" customWidth="1"/>
    <col min="14853" max="14854" width="3.7109375" style="24" customWidth="1"/>
    <col min="14855" max="14855" width="29.7109375" style="24" customWidth="1"/>
    <col min="14856" max="14856" width="8.140625" style="24" customWidth="1"/>
    <col min="14857" max="14857" width="8.7109375" style="24" customWidth="1"/>
    <col min="14858" max="14858" width="9.7109375" style="24" customWidth="1"/>
    <col min="14859" max="14859" width="12.7109375" style="24" customWidth="1"/>
    <col min="14860" max="15106" width="9.140625" style="24"/>
    <col min="15107" max="15107" width="9.5703125" style="24" customWidth="1"/>
    <col min="15108" max="15108" width="7.42578125" style="24" customWidth="1"/>
    <col min="15109" max="15110" width="3.7109375" style="24" customWidth="1"/>
    <col min="15111" max="15111" width="29.7109375" style="24" customWidth="1"/>
    <col min="15112" max="15112" width="8.140625" style="24" customWidth="1"/>
    <col min="15113" max="15113" width="8.7109375" style="24" customWidth="1"/>
    <col min="15114" max="15114" width="9.7109375" style="24" customWidth="1"/>
    <col min="15115" max="15115" width="12.7109375" style="24" customWidth="1"/>
    <col min="15116" max="15362" width="9.140625" style="24"/>
    <col min="15363" max="15363" width="9.5703125" style="24" customWidth="1"/>
    <col min="15364" max="15364" width="7.42578125" style="24" customWidth="1"/>
    <col min="15365" max="15366" width="3.7109375" style="24" customWidth="1"/>
    <col min="15367" max="15367" width="29.7109375" style="24" customWidth="1"/>
    <col min="15368" max="15368" width="8.140625" style="24" customWidth="1"/>
    <col min="15369" max="15369" width="8.7109375" style="24" customWidth="1"/>
    <col min="15370" max="15370" width="9.7109375" style="24" customWidth="1"/>
    <col min="15371" max="15371" width="12.7109375" style="24" customWidth="1"/>
    <col min="15372" max="15618" width="9.140625" style="24"/>
    <col min="15619" max="15619" width="9.5703125" style="24" customWidth="1"/>
    <col min="15620" max="15620" width="7.42578125" style="24" customWidth="1"/>
    <col min="15621" max="15622" width="3.7109375" style="24" customWidth="1"/>
    <col min="15623" max="15623" width="29.7109375" style="24" customWidth="1"/>
    <col min="15624" max="15624" width="8.140625" style="24" customWidth="1"/>
    <col min="15625" max="15625" width="8.7109375" style="24" customWidth="1"/>
    <col min="15626" max="15626" width="9.7109375" style="24" customWidth="1"/>
    <col min="15627" max="15627" width="12.7109375" style="24" customWidth="1"/>
    <col min="15628" max="15874" width="9.140625" style="24"/>
    <col min="15875" max="15875" width="9.5703125" style="24" customWidth="1"/>
    <col min="15876" max="15876" width="7.42578125" style="24" customWidth="1"/>
    <col min="15877" max="15878" width="3.7109375" style="24" customWidth="1"/>
    <col min="15879" max="15879" width="29.7109375" style="24" customWidth="1"/>
    <col min="15880" max="15880" width="8.140625" style="24" customWidth="1"/>
    <col min="15881" max="15881" width="8.7109375" style="24" customWidth="1"/>
    <col min="15882" max="15882" width="9.7109375" style="24" customWidth="1"/>
    <col min="15883" max="15883" width="12.7109375" style="24" customWidth="1"/>
    <col min="15884" max="16130" width="9.140625" style="24"/>
    <col min="16131" max="16131" width="9.5703125" style="24" customWidth="1"/>
    <col min="16132" max="16132" width="7.42578125" style="24" customWidth="1"/>
    <col min="16133" max="16134" width="3.7109375" style="24" customWidth="1"/>
    <col min="16135" max="16135" width="29.7109375" style="24" customWidth="1"/>
    <col min="16136" max="16136" width="8.140625" style="24" customWidth="1"/>
    <col min="16137" max="16137" width="8.7109375" style="24" customWidth="1"/>
    <col min="16138" max="16138" width="9.7109375" style="24" customWidth="1"/>
    <col min="16139" max="16139" width="12.7109375" style="24" customWidth="1"/>
    <col min="16140" max="16384" width="9.140625" style="24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77">
        <v>10</v>
      </c>
      <c r="J2" s="139">
        <v>10</v>
      </c>
      <c r="K2" s="43">
        <v>12</v>
      </c>
    </row>
    <row r="3" spans="1:14" ht="12.75" customHeight="1" x14ac:dyDescent="0.2">
      <c r="C3" s="44"/>
      <c r="E3" s="44"/>
      <c r="F3" s="44"/>
      <c r="G3" s="44"/>
      <c r="I3" s="178"/>
      <c r="J3" s="44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198</v>
      </c>
      <c r="D5" s="213"/>
      <c r="E5" s="213"/>
      <c r="F5" s="213"/>
      <c r="G5" s="213"/>
      <c r="I5" s="180"/>
      <c r="J5" s="50"/>
      <c r="K5" s="51" t="s">
        <v>197</v>
      </c>
      <c r="N5" s="24"/>
    </row>
    <row r="6" spans="1:14" ht="12.75" customHeight="1" x14ac:dyDescent="0.2">
      <c r="B6" s="1">
        <f t="shared" ref="B6:B64" si="0">B5+1</f>
        <v>3</v>
      </c>
      <c r="I6" s="180"/>
      <c r="J6" s="50"/>
      <c r="K6" s="52"/>
      <c r="N6" s="24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181"/>
      <c r="J7" s="57"/>
      <c r="K7" s="58"/>
      <c r="N7" s="24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182" t="s">
        <v>5</v>
      </c>
      <c r="J8" s="61" t="s">
        <v>6</v>
      </c>
      <c r="K8" s="62" t="s">
        <v>7</v>
      </c>
      <c r="N8" s="24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183"/>
      <c r="J9" s="67"/>
      <c r="K9" s="68"/>
      <c r="N9" s="24"/>
    </row>
    <row r="10" spans="1:14" ht="12.75" customHeight="1" x14ac:dyDescent="0.2">
      <c r="B10" s="1">
        <f t="shared" si="0"/>
        <v>7</v>
      </c>
      <c r="C10" s="21"/>
      <c r="D10" s="22" t="str">
        <f t="shared" ref="D10:D60" si="1">IF(A10="","",RIGHT($K$5,1)&amp;"."&amp;IF(LEN(A10)=1,"0"&amp;A10,A10))</f>
        <v/>
      </c>
      <c r="H10" s="25"/>
      <c r="I10" s="160"/>
      <c r="J10" s="27"/>
      <c r="K10" s="28" t="str">
        <f t="shared" ref="K10:K21" si="2">IF(AND(H10&lt;&gt;"",I10=""),"Rate Only",IF(J10="","",I10*J10))</f>
        <v/>
      </c>
      <c r="N10" s="24"/>
    </row>
    <row r="11" spans="1:14" ht="12.75" customHeight="1" x14ac:dyDescent="0.2">
      <c r="B11" s="1">
        <f t="shared" si="0"/>
        <v>8</v>
      </c>
      <c r="C11" s="140" t="s">
        <v>16</v>
      </c>
      <c r="D11" s="22" t="str">
        <f t="shared" si="1"/>
        <v/>
      </c>
      <c r="E11" s="3" t="s">
        <v>87</v>
      </c>
      <c r="F11" s="3"/>
      <c r="G11" s="141"/>
      <c r="H11" s="142"/>
      <c r="I11" s="154"/>
      <c r="J11" s="27"/>
      <c r="K11" s="28" t="str">
        <f t="shared" si="2"/>
        <v/>
      </c>
      <c r="N11" s="24"/>
    </row>
    <row r="12" spans="1:14" ht="12.75" customHeight="1" x14ac:dyDescent="0.2">
      <c r="B12" s="1">
        <f t="shared" si="0"/>
        <v>9</v>
      </c>
      <c r="C12" s="140" t="s">
        <v>83</v>
      </c>
      <c r="D12" s="22" t="str">
        <f t="shared" si="1"/>
        <v/>
      </c>
      <c r="E12" s="141"/>
      <c r="F12" s="141"/>
      <c r="G12" s="141"/>
      <c r="H12" s="142"/>
      <c r="I12" s="154"/>
      <c r="J12" s="27"/>
      <c r="K12" s="28" t="str">
        <f t="shared" si="2"/>
        <v/>
      </c>
      <c r="N12" s="24"/>
    </row>
    <row r="13" spans="1:14" ht="12.75" customHeight="1" x14ac:dyDescent="0.2">
      <c r="B13" s="1">
        <f t="shared" si="0"/>
        <v>10</v>
      </c>
      <c r="C13" s="140"/>
      <c r="D13" s="22" t="str">
        <f t="shared" si="1"/>
        <v/>
      </c>
      <c r="E13" s="141"/>
      <c r="F13" s="141"/>
      <c r="G13" s="141"/>
      <c r="H13" s="142"/>
      <c r="I13" s="154"/>
      <c r="J13" s="27"/>
      <c r="K13" s="28" t="str">
        <f t="shared" si="2"/>
        <v/>
      </c>
      <c r="N13" s="24"/>
    </row>
    <row r="14" spans="1:14" ht="12.75" customHeight="1" x14ac:dyDescent="0.2">
      <c r="A14" s="195">
        <v>1</v>
      </c>
      <c r="B14" s="1">
        <f t="shared" si="0"/>
        <v>11</v>
      </c>
      <c r="C14" s="140" t="s">
        <v>84</v>
      </c>
      <c r="D14" s="22" t="str">
        <f t="shared" si="1"/>
        <v>E.01</v>
      </c>
      <c r="E14" s="143" t="s">
        <v>88</v>
      </c>
      <c r="F14" s="141"/>
      <c r="G14" s="141"/>
      <c r="H14" s="142"/>
      <c r="I14" s="154"/>
      <c r="J14" s="27"/>
      <c r="K14" s="28" t="str">
        <f t="shared" si="2"/>
        <v/>
      </c>
      <c r="N14" s="24"/>
    </row>
    <row r="15" spans="1:14" ht="12.75" customHeight="1" x14ac:dyDescent="0.2">
      <c r="B15" s="1">
        <f t="shared" si="0"/>
        <v>12</v>
      </c>
      <c r="C15" s="140"/>
      <c r="D15" s="22" t="str">
        <f t="shared" si="1"/>
        <v/>
      </c>
      <c r="E15" s="141"/>
      <c r="F15" s="141"/>
      <c r="G15" s="141"/>
      <c r="H15" s="142"/>
      <c r="I15" s="154"/>
      <c r="J15" s="27"/>
      <c r="K15" s="28" t="str">
        <f t="shared" si="2"/>
        <v/>
      </c>
      <c r="N15" s="24"/>
    </row>
    <row r="16" spans="1:14" ht="12.75" customHeight="1" x14ac:dyDescent="0.2">
      <c r="B16" s="1">
        <f t="shared" si="0"/>
        <v>13</v>
      </c>
      <c r="C16" s="140"/>
      <c r="D16" s="22" t="str">
        <f t="shared" si="1"/>
        <v/>
      </c>
      <c r="E16" s="144" t="s">
        <v>22</v>
      </c>
      <c r="F16" s="141" t="s">
        <v>209</v>
      </c>
      <c r="G16" s="141"/>
      <c r="H16" s="130" t="s">
        <v>180</v>
      </c>
      <c r="I16" s="154">
        <f>'Section C - Existing Sewer Pump'!I16</f>
        <v>540</v>
      </c>
      <c r="J16" s="27"/>
      <c r="K16" s="28" t="str">
        <f t="shared" si="2"/>
        <v/>
      </c>
      <c r="N16" s="24"/>
    </row>
    <row r="17" spans="1:15" ht="12.75" customHeight="1" x14ac:dyDescent="0.2">
      <c r="B17" s="1">
        <f t="shared" si="0"/>
        <v>14</v>
      </c>
      <c r="C17" s="140"/>
      <c r="D17" s="22" t="str">
        <f t="shared" si="1"/>
        <v/>
      </c>
      <c r="E17" s="141"/>
      <c r="F17" s="141"/>
      <c r="G17" s="141"/>
      <c r="H17" s="142"/>
      <c r="I17" s="154"/>
      <c r="J17" s="27"/>
      <c r="K17" s="28" t="str">
        <f t="shared" si="2"/>
        <v/>
      </c>
      <c r="N17" s="24"/>
    </row>
    <row r="18" spans="1:15" ht="12.75" customHeight="1" x14ac:dyDescent="0.2">
      <c r="B18" s="1">
        <f t="shared" si="0"/>
        <v>15</v>
      </c>
      <c r="C18" s="140" t="s">
        <v>16</v>
      </c>
      <c r="D18" s="22" t="str">
        <f t="shared" si="1"/>
        <v/>
      </c>
      <c r="E18" s="3" t="s">
        <v>199</v>
      </c>
      <c r="F18" s="141"/>
      <c r="G18" s="141"/>
      <c r="H18" s="142"/>
      <c r="I18" s="154"/>
      <c r="J18" s="27"/>
      <c r="K18" s="28" t="str">
        <f t="shared" si="2"/>
        <v/>
      </c>
      <c r="N18" s="24"/>
    </row>
    <row r="19" spans="1:15" ht="12.75" customHeight="1" x14ac:dyDescent="0.2">
      <c r="A19" s="196"/>
      <c r="B19" s="1">
        <f t="shared" si="0"/>
        <v>16</v>
      </c>
      <c r="C19" s="140" t="s">
        <v>85</v>
      </c>
      <c r="D19" s="22" t="str">
        <f t="shared" si="1"/>
        <v/>
      </c>
      <c r="E19" s="141"/>
      <c r="F19" s="141"/>
      <c r="G19" s="141"/>
      <c r="H19" s="142"/>
      <c r="I19" s="154"/>
      <c r="J19" s="27"/>
      <c r="K19" s="28" t="str">
        <f t="shared" si="2"/>
        <v/>
      </c>
      <c r="N19" s="24"/>
    </row>
    <row r="20" spans="1:15" ht="12.75" customHeight="1" x14ac:dyDescent="0.2">
      <c r="B20" s="1">
        <f t="shared" si="0"/>
        <v>17</v>
      </c>
      <c r="C20" s="140"/>
      <c r="D20" s="22" t="str">
        <f t="shared" si="1"/>
        <v/>
      </c>
      <c r="E20" s="145" t="s">
        <v>200</v>
      </c>
      <c r="F20" s="141"/>
      <c r="G20" s="141"/>
      <c r="H20" s="142"/>
      <c r="I20" s="154"/>
      <c r="J20" s="27"/>
      <c r="K20" s="28" t="str">
        <f t="shared" si="2"/>
        <v/>
      </c>
      <c r="N20" s="24"/>
    </row>
    <row r="21" spans="1:15" ht="12.75" customHeight="1" x14ac:dyDescent="0.2">
      <c r="B21" s="1">
        <f t="shared" si="0"/>
        <v>18</v>
      </c>
      <c r="C21" s="140"/>
      <c r="D21" s="22" t="str">
        <f t="shared" si="1"/>
        <v/>
      </c>
      <c r="E21" s="141"/>
      <c r="F21" s="141"/>
      <c r="G21" s="141"/>
      <c r="H21" s="142"/>
      <c r="I21" s="154"/>
      <c r="J21" s="27"/>
      <c r="K21" s="28" t="str">
        <f t="shared" si="2"/>
        <v/>
      </c>
      <c r="N21" s="24"/>
    </row>
    <row r="22" spans="1:15" ht="12.75" customHeight="1" x14ac:dyDescent="0.2">
      <c r="A22" s="195">
        <v>2</v>
      </c>
      <c r="B22" s="1">
        <f t="shared" si="0"/>
        <v>19</v>
      </c>
      <c r="C22" s="140" t="s">
        <v>86</v>
      </c>
      <c r="D22" s="22" t="str">
        <f t="shared" si="1"/>
        <v>E.02</v>
      </c>
      <c r="E22" s="143" t="s">
        <v>91</v>
      </c>
      <c r="F22" s="141"/>
      <c r="G22" s="141"/>
      <c r="H22" s="142"/>
      <c r="I22" s="154"/>
      <c r="J22" s="27"/>
      <c r="K22" s="28" t="str">
        <f>IF(AND(H22&lt;&gt;"",I22=""),"Rate Only",IF(J22="","",I22*J22))</f>
        <v/>
      </c>
      <c r="N22" s="24"/>
    </row>
    <row r="23" spans="1:15" ht="12.75" customHeight="1" x14ac:dyDescent="0.2">
      <c r="B23" s="1">
        <f t="shared" si="0"/>
        <v>20</v>
      </c>
      <c r="C23" s="140" t="s">
        <v>28</v>
      </c>
      <c r="D23" s="22" t="str">
        <f t="shared" si="1"/>
        <v/>
      </c>
      <c r="E23" s="143" t="s">
        <v>92</v>
      </c>
      <c r="F23" s="141"/>
      <c r="G23" s="141"/>
      <c r="H23" s="142"/>
      <c r="I23" s="154"/>
      <c r="J23" s="27"/>
      <c r="K23" s="28" t="str">
        <f t="shared" ref="K23:K61" si="3">IF(AND(H23&lt;&gt;"",I23=""),"Rate Only",IF(J23="","",I23*J23))</f>
        <v/>
      </c>
      <c r="N23" s="24"/>
    </row>
    <row r="24" spans="1:15" ht="12.75" customHeight="1" x14ac:dyDescent="0.2">
      <c r="B24" s="1">
        <f t="shared" si="0"/>
        <v>21</v>
      </c>
      <c r="C24" s="140"/>
      <c r="D24" s="22" t="str">
        <f t="shared" si="1"/>
        <v/>
      </c>
      <c r="E24" s="143" t="s">
        <v>93</v>
      </c>
      <c r="F24" s="141"/>
      <c r="G24" s="141"/>
      <c r="H24" s="142"/>
      <c r="I24" s="154"/>
      <c r="J24" s="27"/>
      <c r="K24" s="28" t="str">
        <f t="shared" si="3"/>
        <v/>
      </c>
      <c r="N24" s="24"/>
    </row>
    <row r="25" spans="1:15" ht="12.75" customHeight="1" x14ac:dyDescent="0.2">
      <c r="B25" s="1">
        <f t="shared" si="0"/>
        <v>22</v>
      </c>
      <c r="C25" s="140"/>
      <c r="D25" s="22" t="str">
        <f t="shared" si="1"/>
        <v/>
      </c>
      <c r="E25" s="141"/>
      <c r="F25" s="141"/>
      <c r="G25" s="141"/>
      <c r="H25" s="142"/>
      <c r="I25" s="154"/>
      <c r="J25" s="27"/>
      <c r="K25" s="28" t="str">
        <f t="shared" si="3"/>
        <v/>
      </c>
      <c r="N25" s="24"/>
    </row>
    <row r="26" spans="1:15" ht="12.75" customHeight="1" x14ac:dyDescent="0.2">
      <c r="B26" s="1">
        <f t="shared" si="0"/>
        <v>23</v>
      </c>
      <c r="C26" s="140"/>
      <c r="D26" s="22" t="str">
        <f t="shared" si="1"/>
        <v/>
      </c>
      <c r="E26" s="141" t="s">
        <v>22</v>
      </c>
      <c r="F26" s="141" t="s">
        <v>94</v>
      </c>
      <c r="G26" s="141"/>
      <c r="H26" s="142"/>
      <c r="I26" s="154"/>
      <c r="J26" s="27"/>
      <c r="K26" s="28" t="str">
        <f t="shared" si="3"/>
        <v/>
      </c>
      <c r="N26" s="24"/>
    </row>
    <row r="27" spans="1:15" ht="12.75" customHeight="1" x14ac:dyDescent="0.2">
      <c r="B27" s="1">
        <f t="shared" si="0"/>
        <v>24</v>
      </c>
      <c r="C27" s="140"/>
      <c r="D27" s="22" t="str">
        <f t="shared" si="1"/>
        <v/>
      </c>
      <c r="E27" s="141"/>
      <c r="F27" s="141"/>
      <c r="G27" s="141"/>
      <c r="H27" s="142"/>
      <c r="I27" s="154"/>
      <c r="J27" s="27"/>
      <c r="K27" s="28" t="str">
        <f t="shared" si="3"/>
        <v/>
      </c>
      <c r="N27" s="24"/>
    </row>
    <row r="28" spans="1:15" ht="12.75" customHeight="1" x14ac:dyDescent="0.2">
      <c r="B28" s="1">
        <f t="shared" si="0"/>
        <v>25</v>
      </c>
      <c r="C28" s="140"/>
      <c r="D28" s="22" t="str">
        <f t="shared" si="1"/>
        <v/>
      </c>
      <c r="E28" s="141"/>
      <c r="F28" s="141" t="s">
        <v>22</v>
      </c>
      <c r="G28" s="141" t="s">
        <v>95</v>
      </c>
      <c r="H28" s="142" t="s">
        <v>89</v>
      </c>
      <c r="I28" s="154">
        <v>100</v>
      </c>
      <c r="J28" s="27"/>
      <c r="K28" s="28" t="str">
        <f t="shared" si="3"/>
        <v/>
      </c>
      <c r="M28" s="9"/>
      <c r="N28" s="4"/>
      <c r="O28" s="4"/>
    </row>
    <row r="29" spans="1:15" ht="12.75" customHeight="1" x14ac:dyDescent="0.2">
      <c r="B29" s="1">
        <f t="shared" si="0"/>
        <v>26</v>
      </c>
      <c r="C29" s="140"/>
      <c r="D29" s="22" t="str">
        <f t="shared" si="1"/>
        <v/>
      </c>
      <c r="E29" s="141"/>
      <c r="F29" s="141"/>
      <c r="G29" s="141"/>
      <c r="H29" s="142"/>
      <c r="I29" s="154"/>
      <c r="J29" s="27"/>
      <c r="K29" s="28" t="str">
        <f t="shared" si="3"/>
        <v/>
      </c>
      <c r="M29" s="4"/>
      <c r="N29" s="4"/>
      <c r="O29" s="4"/>
    </row>
    <row r="30" spans="1:15" ht="12.75" customHeight="1" x14ac:dyDescent="0.2">
      <c r="B30" s="1">
        <f t="shared" si="0"/>
        <v>27</v>
      </c>
      <c r="C30" s="140"/>
      <c r="D30" s="22" t="str">
        <f t="shared" si="1"/>
        <v/>
      </c>
      <c r="E30" s="141"/>
      <c r="F30" s="141" t="s">
        <v>26</v>
      </c>
      <c r="G30" s="141" t="s">
        <v>201</v>
      </c>
      <c r="H30" s="142" t="s">
        <v>89</v>
      </c>
      <c r="I30" s="154">
        <v>520</v>
      </c>
      <c r="J30" s="27"/>
      <c r="K30" s="28" t="str">
        <f t="shared" si="3"/>
        <v/>
      </c>
      <c r="M30" s="4"/>
      <c r="N30" s="4"/>
      <c r="O30" s="4"/>
    </row>
    <row r="31" spans="1:15" ht="12.75" customHeight="1" x14ac:dyDescent="0.2">
      <c r="B31" s="1">
        <f t="shared" si="0"/>
        <v>28</v>
      </c>
      <c r="C31" s="140"/>
      <c r="D31" s="22" t="str">
        <f t="shared" si="1"/>
        <v/>
      </c>
      <c r="E31" s="141"/>
      <c r="F31" s="141"/>
      <c r="G31" s="141"/>
      <c r="H31" s="142"/>
      <c r="I31" s="154"/>
      <c r="J31" s="27"/>
      <c r="K31" s="28" t="str">
        <f t="shared" si="3"/>
        <v/>
      </c>
      <c r="M31" s="4"/>
      <c r="N31" s="4"/>
      <c r="O31" s="4"/>
    </row>
    <row r="32" spans="1:15" ht="12.75" customHeight="1" x14ac:dyDescent="0.2">
      <c r="B32" s="1">
        <f t="shared" si="0"/>
        <v>29</v>
      </c>
      <c r="C32" s="140"/>
      <c r="D32" s="22" t="str">
        <f t="shared" si="1"/>
        <v/>
      </c>
      <c r="E32" s="141"/>
      <c r="F32" s="144" t="s">
        <v>37</v>
      </c>
      <c r="G32" s="141" t="s">
        <v>202</v>
      </c>
      <c r="H32" s="142" t="s">
        <v>89</v>
      </c>
      <c r="I32" s="154"/>
      <c r="J32" s="27"/>
      <c r="K32" s="28" t="str">
        <f t="shared" si="3"/>
        <v>Rate Only</v>
      </c>
      <c r="M32" s="4"/>
      <c r="N32" s="4"/>
      <c r="O32" s="4"/>
    </row>
    <row r="33" spans="1:15" ht="12.75" customHeight="1" x14ac:dyDescent="0.2">
      <c r="B33" s="1">
        <f t="shared" si="0"/>
        <v>30</v>
      </c>
      <c r="C33" s="140"/>
      <c r="D33" s="22" t="str">
        <f t="shared" si="1"/>
        <v/>
      </c>
      <c r="E33" s="141"/>
      <c r="F33" s="141"/>
      <c r="G33" s="141"/>
      <c r="H33" s="142"/>
      <c r="I33" s="154"/>
      <c r="J33" s="27"/>
      <c r="K33" s="28"/>
      <c r="M33" s="4"/>
      <c r="N33" s="4"/>
      <c r="O33" s="4"/>
    </row>
    <row r="34" spans="1:15" ht="12.75" customHeight="1" x14ac:dyDescent="0.2">
      <c r="B34" s="1">
        <f t="shared" si="0"/>
        <v>31</v>
      </c>
      <c r="C34" s="140"/>
      <c r="D34" s="22" t="str">
        <f t="shared" si="1"/>
        <v/>
      </c>
      <c r="E34" s="143" t="s">
        <v>230</v>
      </c>
      <c r="F34" s="141"/>
      <c r="G34" s="141"/>
      <c r="H34" s="142"/>
      <c r="I34" s="154"/>
      <c r="J34" s="27"/>
      <c r="K34" s="28"/>
      <c r="M34" s="4"/>
      <c r="N34" s="4"/>
      <c r="O34" s="4"/>
    </row>
    <row r="35" spans="1:15" ht="12.75" customHeight="1" x14ac:dyDescent="0.2">
      <c r="B35" s="1">
        <f t="shared" si="0"/>
        <v>32</v>
      </c>
      <c r="C35" s="140"/>
      <c r="D35" s="22" t="str">
        <f t="shared" si="1"/>
        <v/>
      </c>
      <c r="E35" s="141"/>
      <c r="F35" s="141"/>
      <c r="G35" s="141"/>
      <c r="H35" s="142"/>
      <c r="I35" s="154"/>
      <c r="J35" s="27"/>
      <c r="K35" s="28" t="str">
        <f t="shared" si="3"/>
        <v/>
      </c>
      <c r="N35" s="24"/>
    </row>
    <row r="36" spans="1:15" ht="12.75" customHeight="1" x14ac:dyDescent="0.2">
      <c r="B36" s="1">
        <f t="shared" si="0"/>
        <v>33</v>
      </c>
      <c r="C36" s="146"/>
      <c r="D36" s="22" t="str">
        <f t="shared" si="1"/>
        <v/>
      </c>
      <c r="E36" s="141" t="s">
        <v>22</v>
      </c>
      <c r="F36" s="141" t="s">
        <v>99</v>
      </c>
      <c r="G36" s="141"/>
      <c r="H36" s="142" t="s">
        <v>75</v>
      </c>
      <c r="I36" s="154">
        <f>I30*0.2</f>
        <v>104</v>
      </c>
      <c r="J36" s="27"/>
      <c r="K36" s="28" t="str">
        <f t="shared" si="3"/>
        <v/>
      </c>
      <c r="M36" s="4"/>
      <c r="N36" s="4"/>
      <c r="O36" s="4"/>
    </row>
    <row r="37" spans="1:15" ht="12.75" customHeight="1" x14ac:dyDescent="0.2">
      <c r="B37" s="1">
        <f t="shared" si="0"/>
        <v>34</v>
      </c>
      <c r="C37" s="140"/>
      <c r="D37" s="22" t="str">
        <f t="shared" si="1"/>
        <v/>
      </c>
      <c r="E37" s="141"/>
      <c r="F37" s="141"/>
      <c r="G37" s="141"/>
      <c r="H37" s="142"/>
      <c r="I37" s="154"/>
      <c r="J37" s="27"/>
      <c r="K37" s="28" t="str">
        <f t="shared" si="3"/>
        <v/>
      </c>
      <c r="M37" s="4"/>
      <c r="N37" s="4"/>
      <c r="O37" s="4"/>
    </row>
    <row r="38" spans="1:15" ht="12.75" customHeight="1" x14ac:dyDescent="0.2">
      <c r="B38" s="1">
        <f t="shared" si="0"/>
        <v>35</v>
      </c>
      <c r="C38" s="140"/>
      <c r="D38" s="22" t="str">
        <f t="shared" si="1"/>
        <v/>
      </c>
      <c r="E38" s="141" t="s">
        <v>26</v>
      </c>
      <c r="F38" s="141" t="s">
        <v>100</v>
      </c>
      <c r="G38" s="141"/>
      <c r="H38" s="142" t="s">
        <v>75</v>
      </c>
      <c r="I38" s="154">
        <f>I30*0.2</f>
        <v>104</v>
      </c>
      <c r="J38" s="27"/>
      <c r="K38" s="28" t="str">
        <f t="shared" si="3"/>
        <v/>
      </c>
      <c r="M38" s="4"/>
      <c r="N38" s="4"/>
      <c r="O38" s="4"/>
    </row>
    <row r="39" spans="1:15" ht="12.75" customHeight="1" x14ac:dyDescent="0.2">
      <c r="B39" s="1">
        <f t="shared" si="0"/>
        <v>36</v>
      </c>
      <c r="C39" s="140"/>
      <c r="D39" s="22" t="str">
        <f t="shared" si="1"/>
        <v/>
      </c>
      <c r="E39" s="141"/>
      <c r="F39" s="141"/>
      <c r="G39" s="141"/>
      <c r="H39" s="142"/>
      <c r="I39" s="154"/>
      <c r="J39" s="27"/>
      <c r="K39" s="28" t="str">
        <f t="shared" si="3"/>
        <v/>
      </c>
      <c r="M39" s="4"/>
      <c r="N39" s="4"/>
      <c r="O39" s="4"/>
    </row>
    <row r="40" spans="1:15" ht="12.75" customHeight="1" x14ac:dyDescent="0.2">
      <c r="B40" s="1">
        <f t="shared" si="0"/>
        <v>37</v>
      </c>
      <c r="C40" s="140"/>
      <c r="D40" s="22" t="str">
        <f t="shared" si="1"/>
        <v/>
      </c>
      <c r="E40" s="141" t="s">
        <v>37</v>
      </c>
      <c r="F40" s="141" t="s">
        <v>101</v>
      </c>
      <c r="G40" s="141"/>
      <c r="H40" s="142" t="s">
        <v>75</v>
      </c>
      <c r="I40" s="154">
        <v>10</v>
      </c>
      <c r="J40" s="27"/>
      <c r="K40" s="28" t="str">
        <f t="shared" si="3"/>
        <v/>
      </c>
      <c r="M40" s="4"/>
      <c r="N40" s="4"/>
      <c r="O40" s="4"/>
    </row>
    <row r="41" spans="1:15" ht="12.75" customHeight="1" x14ac:dyDescent="0.2">
      <c r="B41" s="1">
        <f t="shared" si="0"/>
        <v>38</v>
      </c>
      <c r="C41" s="140"/>
      <c r="D41" s="22" t="str">
        <f t="shared" si="1"/>
        <v/>
      </c>
      <c r="E41" s="141"/>
      <c r="F41" s="141" t="s">
        <v>102</v>
      </c>
      <c r="G41" s="141"/>
      <c r="H41" s="142"/>
      <c r="I41" s="154"/>
      <c r="J41" s="27"/>
      <c r="K41" s="28" t="str">
        <f t="shared" si="3"/>
        <v/>
      </c>
      <c r="M41" s="4"/>
      <c r="N41" s="4"/>
      <c r="O41" s="4"/>
    </row>
    <row r="42" spans="1:15" ht="12.75" customHeight="1" x14ac:dyDescent="0.2">
      <c r="B42" s="1">
        <f t="shared" si="0"/>
        <v>39</v>
      </c>
      <c r="C42" s="140"/>
      <c r="D42" s="22" t="str">
        <f t="shared" si="1"/>
        <v/>
      </c>
      <c r="E42" s="141"/>
      <c r="F42" s="141"/>
      <c r="G42" s="141"/>
      <c r="H42" s="142"/>
      <c r="I42" s="154"/>
      <c r="J42" s="27"/>
      <c r="K42" s="28" t="str">
        <f t="shared" si="3"/>
        <v/>
      </c>
      <c r="M42" s="4"/>
      <c r="N42" s="9"/>
      <c r="O42" s="4"/>
    </row>
    <row r="43" spans="1:15" ht="12.75" customHeight="1" x14ac:dyDescent="0.2">
      <c r="B43" s="1">
        <f t="shared" si="0"/>
        <v>40</v>
      </c>
      <c r="C43" s="140"/>
      <c r="D43" s="22" t="str">
        <f t="shared" si="1"/>
        <v/>
      </c>
      <c r="E43" s="141"/>
      <c r="F43" s="141"/>
      <c r="G43" s="141"/>
      <c r="H43" s="142"/>
      <c r="I43" s="154"/>
      <c r="J43" s="27"/>
      <c r="K43" s="28" t="str">
        <f t="shared" si="3"/>
        <v/>
      </c>
      <c r="M43" s="7"/>
      <c r="N43" s="4"/>
      <c r="O43" s="4"/>
    </row>
    <row r="44" spans="1:15" ht="12.75" customHeight="1" x14ac:dyDescent="0.2">
      <c r="A44" s="195">
        <v>3</v>
      </c>
      <c r="B44" s="1">
        <f t="shared" si="0"/>
        <v>41</v>
      </c>
      <c r="C44" s="140"/>
      <c r="D44" s="22" t="str">
        <f t="shared" si="1"/>
        <v>E.03</v>
      </c>
      <c r="E44" s="141" t="s">
        <v>203</v>
      </c>
      <c r="F44" s="141"/>
      <c r="G44" s="141"/>
      <c r="H44" s="142" t="s">
        <v>75</v>
      </c>
      <c r="I44" s="154">
        <f>ROUNDUP((10*6.5*7.5)+(10*7.5)*1.5+(6.5*7.5)*1.5,0)</f>
        <v>674</v>
      </c>
      <c r="J44" s="27"/>
      <c r="K44" s="28" t="str">
        <f t="shared" si="3"/>
        <v/>
      </c>
      <c r="M44" s="7"/>
      <c r="N44" s="9"/>
      <c r="O44" s="4"/>
    </row>
    <row r="45" spans="1:15" ht="12.75" customHeight="1" x14ac:dyDescent="0.2">
      <c r="B45" s="1">
        <f t="shared" si="0"/>
        <v>42</v>
      </c>
      <c r="C45" s="140"/>
      <c r="D45" s="22" t="str">
        <f t="shared" si="1"/>
        <v/>
      </c>
      <c r="E45" s="141" t="s">
        <v>92</v>
      </c>
      <c r="F45" s="141"/>
      <c r="G45" s="141"/>
      <c r="H45" s="142"/>
      <c r="I45" s="154"/>
      <c r="J45" s="27"/>
      <c r="K45" s="28" t="str">
        <f t="shared" si="3"/>
        <v/>
      </c>
      <c r="M45" s="7"/>
      <c r="N45" s="9"/>
      <c r="O45" s="4"/>
    </row>
    <row r="46" spans="1:15" ht="12.75" customHeight="1" x14ac:dyDescent="0.2">
      <c r="B46" s="1">
        <f t="shared" si="0"/>
        <v>43</v>
      </c>
      <c r="C46" s="140"/>
      <c r="D46" s="22" t="str">
        <f t="shared" si="1"/>
        <v/>
      </c>
      <c r="E46" s="141" t="s">
        <v>204</v>
      </c>
      <c r="F46" s="141"/>
      <c r="G46" s="141"/>
      <c r="H46" s="142"/>
      <c r="I46" s="154"/>
      <c r="J46" s="27"/>
      <c r="K46" s="28" t="str">
        <f t="shared" si="3"/>
        <v/>
      </c>
      <c r="M46" s="9"/>
      <c r="N46" s="9"/>
      <c r="O46" s="4"/>
    </row>
    <row r="47" spans="1:15" ht="12.75" customHeight="1" x14ac:dyDescent="0.2">
      <c r="B47" s="1">
        <f t="shared" si="0"/>
        <v>44</v>
      </c>
      <c r="C47" s="140"/>
      <c r="D47" s="22" t="str">
        <f t="shared" si="1"/>
        <v/>
      </c>
      <c r="E47" s="141"/>
      <c r="F47" s="141"/>
      <c r="G47" s="141"/>
      <c r="H47" s="142"/>
      <c r="I47" s="154"/>
      <c r="J47" s="27"/>
      <c r="K47" s="28" t="str">
        <f t="shared" si="3"/>
        <v/>
      </c>
      <c r="M47" s="4"/>
      <c r="N47" s="4"/>
      <c r="O47" s="4"/>
    </row>
    <row r="48" spans="1:15" ht="12.75" customHeight="1" x14ac:dyDescent="0.2">
      <c r="B48" s="1">
        <f t="shared" si="0"/>
        <v>45</v>
      </c>
      <c r="C48" s="140"/>
      <c r="D48" s="22" t="str">
        <f t="shared" si="1"/>
        <v/>
      </c>
      <c r="E48" s="141"/>
      <c r="F48" s="141"/>
      <c r="G48" s="141"/>
      <c r="H48" s="142"/>
      <c r="I48" s="154"/>
      <c r="J48" s="27"/>
      <c r="K48" s="28" t="str">
        <f t="shared" si="3"/>
        <v/>
      </c>
      <c r="M48" s="4"/>
      <c r="N48" s="9"/>
      <c r="O48" s="4"/>
    </row>
    <row r="49" spans="1:15" ht="12.75" customHeight="1" x14ac:dyDescent="0.2">
      <c r="A49" s="195">
        <v>4</v>
      </c>
      <c r="B49" s="1">
        <f t="shared" si="0"/>
        <v>46</v>
      </c>
      <c r="C49" s="140"/>
      <c r="D49" s="22" t="str">
        <f t="shared" si="1"/>
        <v>E.04</v>
      </c>
      <c r="E49" s="143" t="s">
        <v>231</v>
      </c>
      <c r="F49" s="141"/>
      <c r="G49" s="141"/>
      <c r="H49" s="142"/>
      <c r="I49" s="154"/>
      <c r="J49" s="27"/>
      <c r="K49" s="28" t="str">
        <f t="shared" si="3"/>
        <v/>
      </c>
      <c r="M49" s="4"/>
      <c r="N49" s="9"/>
      <c r="O49" s="4"/>
    </row>
    <row r="50" spans="1:15" ht="12.75" customHeight="1" x14ac:dyDescent="0.2">
      <c r="B50" s="1">
        <f t="shared" si="0"/>
        <v>47</v>
      </c>
      <c r="C50" s="140"/>
      <c r="D50" s="22" t="str">
        <f t="shared" si="1"/>
        <v/>
      </c>
      <c r="E50" s="141"/>
      <c r="F50" s="141"/>
      <c r="G50" s="141"/>
      <c r="H50" s="142"/>
      <c r="I50" s="154"/>
      <c r="J50" s="27"/>
      <c r="K50" s="28" t="str">
        <f t="shared" si="3"/>
        <v/>
      </c>
      <c r="M50" s="9"/>
      <c r="N50" s="9"/>
      <c r="O50" s="4"/>
    </row>
    <row r="51" spans="1:15" ht="12.75" customHeight="1" x14ac:dyDescent="0.2">
      <c r="B51" s="1">
        <f t="shared" si="0"/>
        <v>48</v>
      </c>
      <c r="C51" s="140"/>
      <c r="D51" s="22" t="str">
        <f t="shared" si="1"/>
        <v/>
      </c>
      <c r="E51" s="141" t="s">
        <v>22</v>
      </c>
      <c r="F51" s="141" t="s">
        <v>99</v>
      </c>
      <c r="G51" s="141"/>
      <c r="H51" s="142" t="s">
        <v>75</v>
      </c>
      <c r="I51" s="154">
        <f>ROUNDUP(I44*0.2,0)</f>
        <v>135</v>
      </c>
      <c r="J51" s="27"/>
      <c r="K51" s="28" t="str">
        <f t="shared" si="3"/>
        <v/>
      </c>
      <c r="M51" s="4"/>
      <c r="N51" s="4"/>
      <c r="O51" s="4"/>
    </row>
    <row r="52" spans="1:15" ht="12.75" customHeight="1" x14ac:dyDescent="0.2">
      <c r="B52" s="1">
        <f t="shared" si="0"/>
        <v>49</v>
      </c>
      <c r="C52" s="140"/>
      <c r="D52" s="22" t="str">
        <f t="shared" si="1"/>
        <v/>
      </c>
      <c r="E52" s="141"/>
      <c r="F52" s="141"/>
      <c r="G52" s="141"/>
      <c r="H52" s="142"/>
      <c r="I52" s="154"/>
      <c r="J52" s="27"/>
      <c r="K52" s="28" t="str">
        <f t="shared" si="3"/>
        <v/>
      </c>
      <c r="M52" s="4"/>
      <c r="N52" s="9"/>
      <c r="O52" s="4"/>
    </row>
    <row r="53" spans="1:15" ht="12.75" customHeight="1" x14ac:dyDescent="0.2">
      <c r="B53" s="1">
        <f t="shared" si="0"/>
        <v>50</v>
      </c>
      <c r="C53" s="140"/>
      <c r="D53" s="22" t="str">
        <f t="shared" si="1"/>
        <v/>
      </c>
      <c r="E53" s="141" t="s">
        <v>26</v>
      </c>
      <c r="F53" s="141" t="s">
        <v>100</v>
      </c>
      <c r="G53" s="141"/>
      <c r="H53" s="142" t="s">
        <v>75</v>
      </c>
      <c r="I53" s="154">
        <f>ROUNDUP(I44*0.6,0)</f>
        <v>405</v>
      </c>
      <c r="J53" s="27"/>
      <c r="K53" s="28" t="str">
        <f t="shared" si="3"/>
        <v/>
      </c>
      <c r="N53" s="24"/>
    </row>
    <row r="54" spans="1:15" ht="12.75" customHeight="1" x14ac:dyDescent="0.2">
      <c r="B54" s="1">
        <f t="shared" si="0"/>
        <v>51</v>
      </c>
      <c r="C54" s="140"/>
      <c r="D54" s="22" t="str">
        <f t="shared" si="1"/>
        <v/>
      </c>
      <c r="E54" s="141"/>
      <c r="F54" s="141"/>
      <c r="G54" s="141"/>
      <c r="H54" s="142"/>
      <c r="I54" s="154"/>
      <c r="J54" s="27"/>
      <c r="K54" s="28" t="str">
        <f t="shared" si="3"/>
        <v/>
      </c>
      <c r="N54" s="24"/>
    </row>
    <row r="55" spans="1:15" ht="12.75" customHeight="1" x14ac:dyDescent="0.2">
      <c r="B55" s="1">
        <f t="shared" si="0"/>
        <v>52</v>
      </c>
      <c r="C55" s="140"/>
      <c r="D55" s="22" t="str">
        <f t="shared" si="1"/>
        <v/>
      </c>
      <c r="E55" s="141" t="s">
        <v>37</v>
      </c>
      <c r="F55" s="141" t="s">
        <v>101</v>
      </c>
      <c r="G55" s="141"/>
      <c r="H55" s="142" t="s">
        <v>75</v>
      </c>
      <c r="I55" s="154">
        <v>10</v>
      </c>
      <c r="J55" s="27"/>
      <c r="K55" s="28" t="str">
        <f t="shared" si="3"/>
        <v/>
      </c>
      <c r="N55" s="24"/>
    </row>
    <row r="56" spans="1:15" ht="12.75" customHeight="1" x14ac:dyDescent="0.2">
      <c r="B56" s="1">
        <f t="shared" si="0"/>
        <v>53</v>
      </c>
      <c r="C56" s="140"/>
      <c r="D56" s="22" t="str">
        <f t="shared" si="1"/>
        <v/>
      </c>
      <c r="E56" s="141"/>
      <c r="F56" s="141" t="s">
        <v>102</v>
      </c>
      <c r="G56" s="141"/>
      <c r="H56" s="142"/>
      <c r="I56" s="154"/>
      <c r="J56" s="27"/>
      <c r="K56" s="28" t="str">
        <f t="shared" si="3"/>
        <v/>
      </c>
      <c r="N56" s="24"/>
    </row>
    <row r="57" spans="1:15" ht="12.75" customHeight="1" x14ac:dyDescent="0.2">
      <c r="B57" s="1">
        <f t="shared" si="0"/>
        <v>54</v>
      </c>
      <c r="C57" s="11"/>
      <c r="D57" s="22" t="str">
        <f t="shared" si="1"/>
        <v/>
      </c>
      <c r="E57" s="4"/>
      <c r="F57" s="4"/>
      <c r="G57" s="4"/>
      <c r="H57" s="5"/>
      <c r="I57" s="160"/>
      <c r="J57" s="27"/>
      <c r="K57" s="28" t="str">
        <f t="shared" si="3"/>
        <v/>
      </c>
      <c r="N57" s="24"/>
    </row>
    <row r="58" spans="1:15" ht="12.75" customHeight="1" x14ac:dyDescent="0.2">
      <c r="B58" s="1">
        <f t="shared" si="0"/>
        <v>55</v>
      </c>
      <c r="C58" s="11"/>
      <c r="D58" s="22" t="str">
        <f t="shared" si="1"/>
        <v/>
      </c>
      <c r="E58" s="4"/>
      <c r="F58" s="4"/>
      <c r="G58" s="4"/>
      <c r="H58" s="5"/>
      <c r="I58" s="160"/>
      <c r="J58" s="27"/>
      <c r="K58" s="28" t="str">
        <f t="shared" si="3"/>
        <v/>
      </c>
      <c r="N58" s="24"/>
    </row>
    <row r="59" spans="1:15" ht="12.75" customHeight="1" x14ac:dyDescent="0.2">
      <c r="B59" s="1">
        <f t="shared" si="0"/>
        <v>56</v>
      </c>
      <c r="C59" s="11"/>
      <c r="D59" s="22" t="str">
        <f t="shared" si="1"/>
        <v/>
      </c>
      <c r="E59" s="4"/>
      <c r="F59" s="4"/>
      <c r="G59" s="4"/>
      <c r="H59" s="5"/>
      <c r="I59" s="160"/>
      <c r="J59" s="27"/>
      <c r="K59" s="28" t="str">
        <f t="shared" si="3"/>
        <v/>
      </c>
      <c r="N59" s="24"/>
    </row>
    <row r="60" spans="1:15" ht="12.75" customHeight="1" x14ac:dyDescent="0.2">
      <c r="B60" s="1">
        <f t="shared" si="0"/>
        <v>57</v>
      </c>
      <c r="C60" s="11"/>
      <c r="D60" s="22" t="str">
        <f t="shared" si="1"/>
        <v/>
      </c>
      <c r="E60" s="4"/>
      <c r="F60" s="9"/>
      <c r="G60" s="4"/>
      <c r="H60" s="5"/>
      <c r="I60" s="160"/>
      <c r="J60" s="27"/>
      <c r="K60" s="28" t="str">
        <f t="shared" si="3"/>
        <v/>
      </c>
      <c r="N60" s="24"/>
    </row>
    <row r="61" spans="1:15" ht="12.75" customHeight="1" x14ac:dyDescent="0.2">
      <c r="B61" s="1">
        <f t="shared" si="0"/>
        <v>58</v>
      </c>
      <c r="C61" s="11"/>
      <c r="D61" s="22"/>
      <c r="E61" s="7"/>
      <c r="F61" s="4"/>
      <c r="G61" s="4"/>
      <c r="H61" s="5"/>
      <c r="I61" s="160"/>
      <c r="J61" s="50"/>
      <c r="K61" s="28" t="str">
        <f t="shared" si="3"/>
        <v/>
      </c>
      <c r="N61" s="24"/>
    </row>
    <row r="62" spans="1:15" ht="12.75" customHeight="1" x14ac:dyDescent="0.2">
      <c r="B62" s="1">
        <f t="shared" si="0"/>
        <v>59</v>
      </c>
      <c r="C62" s="76"/>
      <c r="D62" s="77"/>
      <c r="E62" s="78"/>
      <c r="F62" s="78"/>
      <c r="G62" s="78"/>
      <c r="H62" s="79"/>
      <c r="I62" s="184"/>
      <c r="J62" s="81"/>
      <c r="K62" s="82"/>
      <c r="N62" s="24"/>
    </row>
    <row r="63" spans="1:15" ht="12.75" customHeight="1" x14ac:dyDescent="0.2">
      <c r="B63" s="1">
        <f t="shared" si="0"/>
        <v>60</v>
      </c>
      <c r="C63" s="83" t="str">
        <f>$K$5</f>
        <v>Section E</v>
      </c>
      <c r="D63" s="84" t="s">
        <v>10</v>
      </c>
      <c r="I63" s="180"/>
      <c r="J63" s="50"/>
      <c r="K63" s="85" t="str">
        <f>IF(SUM(K7:K61)&lt;1,"",SUM(K7:K61))</f>
        <v/>
      </c>
      <c r="N63" s="24"/>
    </row>
    <row r="64" spans="1:15" ht="12.75" customHeight="1" x14ac:dyDescent="0.2">
      <c r="B64" s="1">
        <f t="shared" si="0"/>
        <v>61</v>
      </c>
      <c r="C64" s="86"/>
      <c r="D64" s="87"/>
      <c r="E64" s="88"/>
      <c r="F64" s="88"/>
      <c r="G64" s="88"/>
      <c r="H64" s="89"/>
      <c r="I64" s="185"/>
      <c r="J64" s="91"/>
      <c r="K64" s="92"/>
      <c r="N64" s="24"/>
    </row>
    <row r="65" spans="1:14" ht="12.75" customHeight="1" x14ac:dyDescent="0.2">
      <c r="B65" s="1">
        <v>1</v>
      </c>
      <c r="C65" s="53" t="s">
        <v>0</v>
      </c>
      <c r="D65" s="54"/>
      <c r="E65" s="55"/>
      <c r="F65" s="55"/>
      <c r="G65" s="55"/>
      <c r="H65" s="54"/>
      <c r="I65" s="181"/>
      <c r="J65" s="57"/>
      <c r="K65" s="58"/>
      <c r="N65" s="24"/>
    </row>
    <row r="66" spans="1:14" ht="12.75" customHeight="1" x14ac:dyDescent="0.2">
      <c r="B66" s="1">
        <f>B65+1</f>
        <v>2</v>
      </c>
      <c r="C66" s="59" t="s">
        <v>1</v>
      </c>
      <c r="D66" s="22" t="s">
        <v>2</v>
      </c>
      <c r="E66" s="23"/>
      <c r="F66" s="23"/>
      <c r="G66" s="23" t="s">
        <v>3</v>
      </c>
      <c r="H66" s="22" t="s">
        <v>4</v>
      </c>
      <c r="I66" s="186" t="s">
        <v>5</v>
      </c>
      <c r="J66" s="61" t="s">
        <v>6</v>
      </c>
      <c r="K66" s="62" t="s">
        <v>7</v>
      </c>
      <c r="N66" s="24"/>
    </row>
    <row r="67" spans="1:14" ht="12.75" customHeight="1" x14ac:dyDescent="0.2">
      <c r="B67" s="1">
        <f t="shared" ref="B67:B125" si="4">B66+1</f>
        <v>3</v>
      </c>
      <c r="C67" s="63" t="s">
        <v>8</v>
      </c>
      <c r="D67" s="64" t="s">
        <v>9</v>
      </c>
      <c r="E67" s="65"/>
      <c r="F67" s="65"/>
      <c r="G67" s="65"/>
      <c r="H67" s="64"/>
      <c r="I67" s="183"/>
      <c r="J67" s="67"/>
      <c r="K67" s="68"/>
      <c r="N67" s="24"/>
    </row>
    <row r="68" spans="1:14" ht="12.75" customHeight="1" x14ac:dyDescent="0.2">
      <c r="B68" s="1">
        <f t="shared" si="4"/>
        <v>4</v>
      </c>
      <c r="C68" s="21"/>
      <c r="D68" s="25"/>
      <c r="I68" s="180"/>
      <c r="J68" s="50"/>
      <c r="K68" s="28"/>
      <c r="N68" s="24"/>
    </row>
    <row r="69" spans="1:14" ht="12.75" customHeight="1" x14ac:dyDescent="0.2">
      <c r="B69" s="1">
        <f t="shared" si="4"/>
        <v>5</v>
      </c>
      <c r="C69" s="21"/>
      <c r="D69" s="25"/>
      <c r="E69" s="23" t="s">
        <v>11</v>
      </c>
      <c r="I69" s="180"/>
      <c r="J69" s="50"/>
      <c r="K69" s="85" t="str">
        <f>IF(K63="","",K63)</f>
        <v/>
      </c>
      <c r="N69" s="24"/>
    </row>
    <row r="70" spans="1:14" ht="12.75" customHeight="1" x14ac:dyDescent="0.2">
      <c r="B70" s="1">
        <f t="shared" si="4"/>
        <v>6</v>
      </c>
      <c r="C70" s="86"/>
      <c r="D70" s="94"/>
      <c r="E70" s="88"/>
      <c r="F70" s="88"/>
      <c r="G70" s="88"/>
      <c r="H70" s="89"/>
      <c r="I70" s="185"/>
      <c r="J70" s="91"/>
      <c r="K70" s="92"/>
      <c r="N70" s="24"/>
    </row>
    <row r="71" spans="1:14" ht="12.75" customHeight="1" x14ac:dyDescent="0.2">
      <c r="B71" s="1">
        <f t="shared" si="4"/>
        <v>7</v>
      </c>
      <c r="C71" s="21"/>
      <c r="D71" s="22" t="str">
        <f t="shared" ref="D71:D132" si="5">IF(A71="","",RIGHT($K$5,1)&amp;"."&amp;IF(LEN(A71)=1,"0"&amp;A71,A71))</f>
        <v/>
      </c>
      <c r="E71" s="23"/>
      <c r="H71" s="25"/>
      <c r="I71" s="160"/>
      <c r="J71" s="27"/>
      <c r="K71" s="28" t="str">
        <f t="shared" ref="K71:K78" si="6">IF(AND(H71&lt;&gt;"",I71=""),"Rate Only",IF(J71="","",I71*J71))</f>
        <v/>
      </c>
      <c r="N71" s="24"/>
    </row>
    <row r="72" spans="1:14" ht="12.75" customHeight="1" x14ac:dyDescent="0.2">
      <c r="B72" s="1">
        <f t="shared" si="4"/>
        <v>8</v>
      </c>
      <c r="C72" s="140" t="s">
        <v>16</v>
      </c>
      <c r="D72" s="22" t="str">
        <f t="shared" si="5"/>
        <v/>
      </c>
      <c r="E72" s="107" t="s">
        <v>125</v>
      </c>
      <c r="F72" s="141"/>
      <c r="G72" s="141"/>
      <c r="H72" s="142"/>
      <c r="I72" s="154"/>
      <c r="J72" s="27"/>
      <c r="K72" s="28" t="str">
        <f t="shared" si="6"/>
        <v/>
      </c>
      <c r="N72" s="24"/>
    </row>
    <row r="73" spans="1:14" ht="12.75" customHeight="1" x14ac:dyDescent="0.2">
      <c r="B73" s="1">
        <f t="shared" si="4"/>
        <v>9</v>
      </c>
      <c r="C73" s="140" t="s">
        <v>126</v>
      </c>
      <c r="D73" s="22" t="str">
        <f t="shared" si="5"/>
        <v/>
      </c>
      <c r="E73" s="147"/>
      <c r="F73" s="141"/>
      <c r="G73" s="141"/>
      <c r="H73" s="142"/>
      <c r="I73" s="154"/>
      <c r="J73" s="27"/>
      <c r="K73" s="28" t="str">
        <f t="shared" si="6"/>
        <v/>
      </c>
      <c r="N73" s="24"/>
    </row>
    <row r="74" spans="1:14" ht="12.75" customHeight="1" x14ac:dyDescent="0.2">
      <c r="B74" s="1">
        <f t="shared" si="4"/>
        <v>10</v>
      </c>
      <c r="C74" s="146"/>
      <c r="D74" s="22" t="str">
        <f t="shared" si="5"/>
        <v/>
      </c>
      <c r="E74" s="148" t="s">
        <v>205</v>
      </c>
      <c r="F74" s="141"/>
      <c r="G74" s="141"/>
      <c r="H74" s="142"/>
      <c r="I74" s="154"/>
      <c r="J74" s="27"/>
      <c r="K74" s="28" t="str">
        <f t="shared" si="6"/>
        <v/>
      </c>
      <c r="N74" s="24"/>
    </row>
    <row r="75" spans="1:14" ht="12.75" customHeight="1" x14ac:dyDescent="0.2">
      <c r="B75" s="1">
        <f t="shared" si="4"/>
        <v>11</v>
      </c>
      <c r="C75" s="146"/>
      <c r="D75" s="22" t="str">
        <f t="shared" si="5"/>
        <v/>
      </c>
      <c r="E75" s="141"/>
      <c r="F75" s="141"/>
      <c r="G75" s="141"/>
      <c r="H75" s="142"/>
      <c r="I75" s="154"/>
      <c r="J75" s="27"/>
      <c r="K75" s="28" t="str">
        <f t="shared" si="6"/>
        <v/>
      </c>
      <c r="N75" s="24"/>
    </row>
    <row r="76" spans="1:14" ht="12.75" customHeight="1" x14ac:dyDescent="0.2">
      <c r="A76" s="195">
        <v>5</v>
      </c>
      <c r="B76" s="1">
        <f t="shared" si="4"/>
        <v>12</v>
      </c>
      <c r="C76" s="140" t="s">
        <v>84</v>
      </c>
      <c r="D76" s="22" t="str">
        <f t="shared" si="5"/>
        <v>E.05</v>
      </c>
      <c r="E76" s="149" t="s">
        <v>128</v>
      </c>
      <c r="F76" s="147"/>
      <c r="G76" s="147"/>
      <c r="H76" s="142"/>
      <c r="I76" s="154"/>
      <c r="J76" s="27"/>
      <c r="K76" s="28" t="str">
        <f t="shared" si="6"/>
        <v/>
      </c>
      <c r="N76" s="24"/>
    </row>
    <row r="77" spans="1:14" ht="12.75" customHeight="1" x14ac:dyDescent="0.2">
      <c r="B77" s="1">
        <f t="shared" si="4"/>
        <v>13</v>
      </c>
      <c r="C77" s="140"/>
      <c r="D77" s="22" t="str">
        <f t="shared" si="5"/>
        <v/>
      </c>
      <c r="E77" s="149" t="s">
        <v>173</v>
      </c>
      <c r="F77" s="147"/>
      <c r="G77" s="147"/>
      <c r="H77" s="142"/>
      <c r="I77" s="154"/>
      <c r="J77" s="27"/>
      <c r="K77" s="28" t="str">
        <f t="shared" si="6"/>
        <v/>
      </c>
      <c r="N77" s="24"/>
    </row>
    <row r="78" spans="1:14" ht="12.75" customHeight="1" x14ac:dyDescent="0.2">
      <c r="B78" s="1">
        <f t="shared" si="4"/>
        <v>14</v>
      </c>
      <c r="C78" s="140"/>
      <c r="D78" s="22" t="str">
        <f t="shared" si="5"/>
        <v/>
      </c>
      <c r="E78" s="147"/>
      <c r="F78" s="147"/>
      <c r="G78" s="147"/>
      <c r="H78" s="142"/>
      <c r="I78" s="154"/>
      <c r="J78" s="27"/>
      <c r="K78" s="28" t="str">
        <f t="shared" si="6"/>
        <v/>
      </c>
      <c r="N78" s="24"/>
    </row>
    <row r="79" spans="1:14" ht="12.75" customHeight="1" x14ac:dyDescent="0.2">
      <c r="B79" s="1">
        <f t="shared" si="4"/>
        <v>15</v>
      </c>
      <c r="C79" s="140"/>
      <c r="D79" s="22" t="str">
        <f t="shared" si="5"/>
        <v/>
      </c>
      <c r="E79" s="147" t="s">
        <v>22</v>
      </c>
      <c r="F79" s="147" t="s">
        <v>130</v>
      </c>
      <c r="G79" s="147"/>
      <c r="H79" s="142" t="s">
        <v>75</v>
      </c>
      <c r="I79" s="154">
        <f>ROUNDUP(I98*0.2*0.6,0)</f>
        <v>75</v>
      </c>
      <c r="J79" s="27"/>
      <c r="K79" s="28" t="str">
        <f>IF(AND(H79&lt;&gt;"",I79=""),"Rate Only",IF(J79="","",I79*J79))</f>
        <v/>
      </c>
      <c r="N79" s="24"/>
    </row>
    <row r="80" spans="1:14" ht="12.75" customHeight="1" x14ac:dyDescent="0.2">
      <c r="B80" s="1">
        <f t="shared" si="4"/>
        <v>16</v>
      </c>
      <c r="C80" s="140"/>
      <c r="D80" s="22" t="str">
        <f t="shared" si="5"/>
        <v/>
      </c>
      <c r="E80" s="147"/>
      <c r="F80" s="147"/>
      <c r="G80" s="147"/>
      <c r="H80" s="142"/>
      <c r="I80" s="154"/>
      <c r="J80" s="27"/>
      <c r="K80" s="28" t="str">
        <f t="shared" ref="K80:K122" si="7">IF(AND(H80&lt;&gt;"",I80=""),"Rate Only",IF(J80="","",I80*J80))</f>
        <v/>
      </c>
      <c r="N80" s="24"/>
    </row>
    <row r="81" spans="1:15" ht="12.75" customHeight="1" x14ac:dyDescent="0.2">
      <c r="B81" s="1">
        <f t="shared" si="4"/>
        <v>17</v>
      </c>
      <c r="C81" s="140"/>
      <c r="D81" s="22" t="str">
        <f t="shared" si="5"/>
        <v/>
      </c>
      <c r="E81" s="147" t="s">
        <v>26</v>
      </c>
      <c r="F81" s="147" t="s">
        <v>206</v>
      </c>
      <c r="G81" s="147"/>
      <c r="H81" s="142" t="s">
        <v>75</v>
      </c>
      <c r="I81" s="154"/>
      <c r="J81" s="27"/>
      <c r="K81" s="28" t="str">
        <f t="shared" si="7"/>
        <v>Rate Only</v>
      </c>
      <c r="N81" s="24"/>
    </row>
    <row r="82" spans="1:15" ht="12.75" customHeight="1" x14ac:dyDescent="0.2">
      <c r="B82" s="1">
        <f t="shared" si="4"/>
        <v>18</v>
      </c>
      <c r="C82" s="146"/>
      <c r="D82" s="22" t="str">
        <f t="shared" si="5"/>
        <v/>
      </c>
      <c r="E82" s="147"/>
      <c r="F82" s="147"/>
      <c r="G82" s="147"/>
      <c r="H82" s="142"/>
      <c r="I82" s="154"/>
      <c r="J82" s="27"/>
      <c r="K82" s="28" t="str">
        <f t="shared" si="7"/>
        <v/>
      </c>
      <c r="N82" s="24"/>
    </row>
    <row r="83" spans="1:15" ht="12.75" customHeight="1" x14ac:dyDescent="0.2">
      <c r="A83" s="195">
        <v>6</v>
      </c>
      <c r="B83" s="1">
        <f t="shared" si="4"/>
        <v>19</v>
      </c>
      <c r="C83" s="140" t="s">
        <v>134</v>
      </c>
      <c r="D83" s="22" t="str">
        <f t="shared" si="5"/>
        <v>E.06</v>
      </c>
      <c r="E83" s="149" t="s">
        <v>135</v>
      </c>
      <c r="F83" s="147"/>
      <c r="G83" s="147"/>
      <c r="H83" s="142"/>
      <c r="I83" s="154"/>
      <c r="J83" s="27"/>
      <c r="K83" s="28" t="str">
        <f t="shared" si="7"/>
        <v/>
      </c>
      <c r="N83" s="24"/>
    </row>
    <row r="84" spans="1:15" ht="12.75" customHeight="1" x14ac:dyDescent="0.2">
      <c r="B84" s="1">
        <f t="shared" si="4"/>
        <v>20</v>
      </c>
      <c r="C84" s="146"/>
      <c r="D84" s="22" t="str">
        <f t="shared" si="5"/>
        <v/>
      </c>
      <c r="E84" s="141"/>
      <c r="F84" s="141"/>
      <c r="G84" s="141"/>
      <c r="H84" s="142"/>
      <c r="I84" s="154"/>
      <c r="J84" s="27"/>
      <c r="K84" s="28" t="str">
        <f t="shared" si="7"/>
        <v/>
      </c>
      <c r="N84" s="24"/>
    </row>
    <row r="85" spans="1:15" ht="12.75" customHeight="1" x14ac:dyDescent="0.2">
      <c r="B85" s="1">
        <f t="shared" si="4"/>
        <v>21</v>
      </c>
      <c r="C85" s="140"/>
      <c r="D85" s="22" t="str">
        <f t="shared" si="5"/>
        <v/>
      </c>
      <c r="E85" s="147" t="s">
        <v>37</v>
      </c>
      <c r="F85" s="147" t="s">
        <v>136</v>
      </c>
      <c r="G85" s="147"/>
      <c r="H85" s="142"/>
      <c r="I85" s="154"/>
      <c r="J85" s="27"/>
      <c r="K85" s="28" t="str">
        <f t="shared" si="7"/>
        <v/>
      </c>
      <c r="N85" s="24"/>
    </row>
    <row r="86" spans="1:15" ht="12.75" customHeight="1" x14ac:dyDescent="0.2">
      <c r="B86" s="1">
        <f t="shared" si="4"/>
        <v>22</v>
      </c>
      <c r="C86" s="140"/>
      <c r="D86" s="22" t="str">
        <f t="shared" si="5"/>
        <v/>
      </c>
      <c r="E86" s="147"/>
      <c r="F86" s="147"/>
      <c r="G86" s="147"/>
      <c r="H86" s="142"/>
      <c r="I86" s="154"/>
      <c r="J86" s="27"/>
      <c r="K86" s="28" t="str">
        <f t="shared" si="7"/>
        <v/>
      </c>
      <c r="N86" s="24"/>
    </row>
    <row r="87" spans="1:15" ht="12.75" customHeight="1" x14ac:dyDescent="0.2">
      <c r="B87" s="1">
        <f t="shared" si="4"/>
        <v>23</v>
      </c>
      <c r="C87" s="140"/>
      <c r="D87" s="22" t="str">
        <f t="shared" si="5"/>
        <v/>
      </c>
      <c r="E87" s="147"/>
      <c r="F87" s="147" t="s">
        <v>22</v>
      </c>
      <c r="G87" s="147" t="s">
        <v>130</v>
      </c>
      <c r="H87" s="142" t="s">
        <v>75</v>
      </c>
      <c r="I87" s="154"/>
      <c r="J87" s="27"/>
      <c r="K87" s="28" t="str">
        <f t="shared" si="7"/>
        <v>Rate Only</v>
      </c>
      <c r="N87" s="24"/>
    </row>
    <row r="88" spans="1:15" ht="12.75" customHeight="1" x14ac:dyDescent="0.2">
      <c r="B88" s="1">
        <f t="shared" si="4"/>
        <v>24</v>
      </c>
      <c r="C88" s="140"/>
      <c r="D88" s="22" t="str">
        <f t="shared" si="5"/>
        <v/>
      </c>
      <c r="E88" s="147"/>
      <c r="F88" s="147"/>
      <c r="G88" s="147"/>
      <c r="H88" s="142"/>
      <c r="I88" s="154"/>
      <c r="J88" s="27"/>
      <c r="K88" s="28" t="str">
        <f t="shared" si="7"/>
        <v/>
      </c>
      <c r="N88" s="24"/>
    </row>
    <row r="89" spans="1:15" ht="12.75" customHeight="1" x14ac:dyDescent="0.2">
      <c r="B89" s="1">
        <f t="shared" si="4"/>
        <v>25</v>
      </c>
      <c r="C89" s="146"/>
      <c r="D89" s="22" t="str">
        <f t="shared" si="5"/>
        <v/>
      </c>
      <c r="E89" s="147"/>
      <c r="F89" s="147" t="s">
        <v>26</v>
      </c>
      <c r="G89" s="147" t="s">
        <v>206</v>
      </c>
      <c r="H89" s="142" t="s">
        <v>75</v>
      </c>
      <c r="I89" s="154">
        <f>ROUNDUP(I98*0.38*0.6,0)</f>
        <v>142</v>
      </c>
      <c r="J89" s="27"/>
      <c r="K89" s="28" t="str">
        <f t="shared" si="7"/>
        <v/>
      </c>
      <c r="N89" s="24"/>
      <c r="O89" s="71"/>
    </row>
    <row r="90" spans="1:15" ht="12.75" customHeight="1" x14ac:dyDescent="0.2">
      <c r="B90" s="1">
        <f t="shared" si="4"/>
        <v>26</v>
      </c>
      <c r="C90" s="146"/>
      <c r="D90" s="22"/>
      <c r="E90" s="147"/>
      <c r="F90" s="147"/>
      <c r="G90" s="147"/>
      <c r="H90" s="142"/>
      <c r="I90" s="154"/>
      <c r="J90" s="27"/>
      <c r="K90" s="28"/>
      <c r="N90" s="24"/>
      <c r="O90" s="71"/>
    </row>
    <row r="91" spans="1:15" ht="12.75" customHeight="1" x14ac:dyDescent="0.2">
      <c r="B91" s="1">
        <f t="shared" si="4"/>
        <v>27</v>
      </c>
      <c r="C91" s="146"/>
      <c r="D91" s="22" t="str">
        <f t="shared" si="5"/>
        <v/>
      </c>
      <c r="E91" s="141"/>
      <c r="F91" s="141"/>
      <c r="G91" s="141"/>
      <c r="H91" s="142"/>
      <c r="I91" s="154"/>
      <c r="J91" s="27"/>
      <c r="K91" s="28" t="str">
        <f t="shared" si="7"/>
        <v/>
      </c>
      <c r="N91" s="24"/>
      <c r="O91" s="71"/>
    </row>
    <row r="92" spans="1:15" ht="12.75" customHeight="1" x14ac:dyDescent="0.2">
      <c r="B92" s="1">
        <f t="shared" si="4"/>
        <v>28</v>
      </c>
      <c r="C92" s="140" t="s">
        <v>16</v>
      </c>
      <c r="D92" s="22" t="str">
        <f t="shared" si="5"/>
        <v/>
      </c>
      <c r="E92" s="3" t="s">
        <v>175</v>
      </c>
      <c r="F92" s="147"/>
      <c r="G92" s="147"/>
      <c r="H92" s="142"/>
      <c r="I92" s="154"/>
      <c r="J92" s="27"/>
      <c r="K92" s="28" t="str">
        <f t="shared" si="7"/>
        <v/>
      </c>
      <c r="N92" s="24"/>
      <c r="O92" s="71"/>
    </row>
    <row r="93" spans="1:15" ht="12.75" customHeight="1" x14ac:dyDescent="0.2">
      <c r="B93" s="1">
        <f t="shared" si="4"/>
        <v>29</v>
      </c>
      <c r="C93" s="140" t="s">
        <v>176</v>
      </c>
      <c r="D93" s="22" t="str">
        <f t="shared" si="5"/>
        <v/>
      </c>
      <c r="E93" s="141"/>
      <c r="F93" s="141"/>
      <c r="G93" s="141"/>
      <c r="H93" s="142"/>
      <c r="I93" s="154"/>
      <c r="J93" s="27"/>
      <c r="K93" s="28" t="str">
        <f t="shared" si="7"/>
        <v/>
      </c>
      <c r="N93" s="24"/>
      <c r="O93" s="71"/>
    </row>
    <row r="94" spans="1:15" ht="12.75" customHeight="1" x14ac:dyDescent="0.2">
      <c r="B94" s="1">
        <f t="shared" si="4"/>
        <v>30</v>
      </c>
      <c r="C94" s="146"/>
      <c r="D94" s="22" t="str">
        <f t="shared" si="5"/>
        <v/>
      </c>
      <c r="E94" s="151"/>
      <c r="F94" s="147"/>
      <c r="G94" s="152"/>
      <c r="H94" s="146"/>
      <c r="I94" s="192"/>
      <c r="J94" s="27"/>
      <c r="K94" s="28" t="str">
        <f t="shared" si="7"/>
        <v/>
      </c>
      <c r="N94" s="24"/>
      <c r="O94" s="71"/>
    </row>
    <row r="95" spans="1:15" ht="12.75" customHeight="1" x14ac:dyDescent="0.2">
      <c r="A95" s="195">
        <v>7</v>
      </c>
      <c r="B95" s="1">
        <f t="shared" si="4"/>
        <v>31</v>
      </c>
      <c r="C95" s="140" t="s">
        <v>84</v>
      </c>
      <c r="D95" s="22" t="str">
        <f t="shared" si="5"/>
        <v>E.07</v>
      </c>
      <c r="E95" s="143" t="s">
        <v>207</v>
      </c>
      <c r="F95" s="147"/>
      <c r="G95" s="152"/>
      <c r="H95" s="146"/>
      <c r="I95" s="192"/>
      <c r="J95" s="27"/>
      <c r="K95" s="28" t="str">
        <f t="shared" si="7"/>
        <v/>
      </c>
      <c r="N95" s="24"/>
      <c r="O95" s="32"/>
    </row>
    <row r="96" spans="1:15" ht="12.75" customHeight="1" x14ac:dyDescent="0.2">
      <c r="B96" s="1">
        <f t="shared" si="4"/>
        <v>32</v>
      </c>
      <c r="C96" s="140"/>
      <c r="D96" s="22" t="str">
        <f t="shared" si="5"/>
        <v/>
      </c>
      <c r="E96" s="143" t="s">
        <v>140</v>
      </c>
      <c r="F96" s="141"/>
      <c r="G96" s="152"/>
      <c r="H96" s="146"/>
      <c r="I96" s="192"/>
      <c r="J96" s="27"/>
      <c r="K96" s="28" t="str">
        <f t="shared" si="7"/>
        <v/>
      </c>
      <c r="N96" s="24"/>
      <c r="O96" s="32"/>
    </row>
    <row r="97" spans="1:15" ht="12.75" customHeight="1" x14ac:dyDescent="0.2">
      <c r="B97" s="1">
        <f t="shared" si="4"/>
        <v>33</v>
      </c>
      <c r="C97" s="140"/>
      <c r="D97" s="22" t="str">
        <f t="shared" si="5"/>
        <v/>
      </c>
      <c r="E97" s="151"/>
      <c r="F97" s="147"/>
      <c r="G97" s="152"/>
      <c r="H97" s="146"/>
      <c r="I97" s="192"/>
      <c r="J97" s="27"/>
      <c r="K97" s="28" t="str">
        <f t="shared" si="7"/>
        <v/>
      </c>
      <c r="N97" s="24"/>
      <c r="O97" s="32"/>
    </row>
    <row r="98" spans="1:15" ht="12.75" customHeight="1" x14ac:dyDescent="0.2">
      <c r="B98" s="1">
        <f t="shared" si="4"/>
        <v>34</v>
      </c>
      <c r="C98" s="140"/>
      <c r="D98" s="22" t="str">
        <f t="shared" si="5"/>
        <v/>
      </c>
      <c r="E98" s="153" t="s">
        <v>22</v>
      </c>
      <c r="F98" s="147" t="s">
        <v>363</v>
      </c>
      <c r="G98" s="152"/>
      <c r="H98" s="142" t="s">
        <v>89</v>
      </c>
      <c r="I98" s="192">
        <f>I28+I30</f>
        <v>620</v>
      </c>
      <c r="J98" s="27"/>
      <c r="K98" s="28" t="str">
        <f t="shared" si="7"/>
        <v/>
      </c>
      <c r="N98" s="24"/>
      <c r="O98" s="32"/>
    </row>
    <row r="99" spans="1:15" ht="12.75" customHeight="1" x14ac:dyDescent="0.2">
      <c r="B99" s="1">
        <f t="shared" si="4"/>
        <v>35</v>
      </c>
      <c r="C99" s="140"/>
      <c r="D99" s="22"/>
      <c r="E99" s="147"/>
      <c r="F99" s="147"/>
      <c r="G99" s="147"/>
      <c r="H99" s="142"/>
      <c r="I99" s="192"/>
      <c r="J99" s="27"/>
      <c r="K99" s="28" t="str">
        <f t="shared" si="7"/>
        <v/>
      </c>
      <c r="N99" s="24"/>
      <c r="O99" s="32"/>
    </row>
    <row r="100" spans="1:15" ht="12.75" customHeight="1" x14ac:dyDescent="0.2">
      <c r="B100" s="1">
        <f t="shared" si="4"/>
        <v>36</v>
      </c>
      <c r="C100" s="140"/>
      <c r="D100" s="22"/>
      <c r="E100" s="4" t="s">
        <v>26</v>
      </c>
      <c r="F100" s="147" t="s">
        <v>287</v>
      </c>
      <c r="G100" s="152"/>
      <c r="H100" s="142" t="s">
        <v>89</v>
      </c>
      <c r="I100" s="192"/>
      <c r="J100" s="27"/>
      <c r="K100" s="28" t="str">
        <f t="shared" si="7"/>
        <v>Rate Only</v>
      </c>
      <c r="N100" s="24"/>
      <c r="O100" s="32"/>
    </row>
    <row r="101" spans="1:15" ht="12.75" customHeight="1" x14ac:dyDescent="0.2">
      <c r="B101" s="1">
        <f t="shared" si="4"/>
        <v>37</v>
      </c>
      <c r="C101" s="146"/>
      <c r="D101" s="22" t="str">
        <f t="shared" si="5"/>
        <v/>
      </c>
      <c r="E101" s="147"/>
      <c r="F101" s="147"/>
      <c r="G101" s="147"/>
      <c r="H101" s="142"/>
      <c r="I101" s="154"/>
      <c r="J101" s="27"/>
      <c r="K101" s="28" t="str">
        <f t="shared" si="7"/>
        <v/>
      </c>
      <c r="N101" s="24"/>
      <c r="O101" s="32"/>
    </row>
    <row r="102" spans="1:15" ht="12.75" customHeight="1" x14ac:dyDescent="0.2">
      <c r="B102" s="1">
        <f t="shared" si="4"/>
        <v>38</v>
      </c>
      <c r="C102" s="146"/>
      <c r="D102" s="22" t="str">
        <f t="shared" si="5"/>
        <v/>
      </c>
      <c r="E102" s="3" t="s">
        <v>208</v>
      </c>
      <c r="F102" s="147"/>
      <c r="G102" s="147"/>
      <c r="H102" s="142"/>
      <c r="I102" s="154"/>
      <c r="J102" s="27"/>
      <c r="K102" s="28" t="str">
        <f t="shared" si="7"/>
        <v/>
      </c>
      <c r="N102" s="24"/>
      <c r="O102" s="32"/>
    </row>
    <row r="103" spans="1:15" ht="12.75" customHeight="1" x14ac:dyDescent="0.2">
      <c r="B103" s="1">
        <f t="shared" si="4"/>
        <v>39</v>
      </c>
      <c r="C103" s="146"/>
      <c r="D103" s="22" t="str">
        <f t="shared" si="5"/>
        <v/>
      </c>
      <c r="E103" s="147"/>
      <c r="F103" s="147"/>
      <c r="G103" s="147"/>
      <c r="H103" s="142"/>
      <c r="I103" s="154"/>
      <c r="J103" s="27"/>
      <c r="K103" s="28" t="str">
        <f t="shared" si="7"/>
        <v/>
      </c>
      <c r="N103" s="24"/>
      <c r="O103" s="32"/>
    </row>
    <row r="104" spans="1:15" ht="12.75" customHeight="1" x14ac:dyDescent="0.2">
      <c r="B104" s="1">
        <f t="shared" si="4"/>
        <v>40</v>
      </c>
      <c r="C104" s="11" t="s">
        <v>16</v>
      </c>
      <c r="D104" s="22" t="str">
        <f t="shared" si="5"/>
        <v/>
      </c>
      <c r="E104" s="3" t="s">
        <v>181</v>
      </c>
      <c r="F104" s="147"/>
      <c r="G104" s="147"/>
      <c r="H104" s="142"/>
      <c r="I104" s="154"/>
      <c r="J104" s="27"/>
      <c r="K104" s="28" t="str">
        <f t="shared" si="7"/>
        <v/>
      </c>
      <c r="N104" s="24"/>
    </row>
    <row r="105" spans="1:15" ht="12.75" customHeight="1" x14ac:dyDescent="0.2">
      <c r="B105" s="1">
        <f t="shared" si="4"/>
        <v>41</v>
      </c>
      <c r="C105" s="11" t="s">
        <v>182</v>
      </c>
      <c r="D105" s="22" t="str">
        <f t="shared" si="5"/>
        <v/>
      </c>
      <c r="E105" s="4"/>
      <c r="F105" s="147"/>
      <c r="G105" s="147"/>
      <c r="H105" s="142"/>
      <c r="I105" s="154"/>
      <c r="J105" s="27"/>
      <c r="K105" s="28" t="str">
        <f t="shared" si="7"/>
        <v/>
      </c>
      <c r="N105" s="24"/>
    </row>
    <row r="106" spans="1:15" ht="12.75" customHeight="1" x14ac:dyDescent="0.2">
      <c r="B106" s="1">
        <f t="shared" si="4"/>
        <v>42</v>
      </c>
      <c r="C106" s="146"/>
      <c r="D106" s="22" t="str">
        <f t="shared" si="5"/>
        <v/>
      </c>
      <c r="E106" s="161" t="s">
        <v>232</v>
      </c>
      <c r="F106" s="147"/>
      <c r="G106" s="147"/>
      <c r="H106" s="142"/>
      <c r="I106" s="154"/>
      <c r="J106" s="27"/>
      <c r="K106" s="28" t="str">
        <f t="shared" si="7"/>
        <v/>
      </c>
      <c r="N106" s="24"/>
    </row>
    <row r="107" spans="1:15" ht="12.75" customHeight="1" x14ac:dyDescent="0.2">
      <c r="B107" s="1">
        <f t="shared" si="4"/>
        <v>43</v>
      </c>
      <c r="C107" s="146"/>
      <c r="D107" s="22" t="str">
        <f t="shared" si="5"/>
        <v/>
      </c>
      <c r="E107" s="147"/>
      <c r="F107" s="147"/>
      <c r="G107" s="147"/>
      <c r="H107" s="142"/>
      <c r="I107" s="154"/>
      <c r="J107" s="27"/>
      <c r="K107" s="28" t="str">
        <f t="shared" si="7"/>
        <v/>
      </c>
      <c r="N107" s="24"/>
    </row>
    <row r="108" spans="1:15" ht="12.75" customHeight="1" x14ac:dyDescent="0.2">
      <c r="A108" s="195">
        <v>8</v>
      </c>
      <c r="B108" s="1">
        <f t="shared" si="4"/>
        <v>44</v>
      </c>
      <c r="C108" s="11" t="s">
        <v>174</v>
      </c>
      <c r="D108" s="22" t="str">
        <f t="shared" si="5"/>
        <v>E.08</v>
      </c>
      <c r="E108" s="7" t="s">
        <v>233</v>
      </c>
      <c r="F108" s="4"/>
      <c r="G108" s="4"/>
      <c r="H108" s="5"/>
      <c r="I108" s="154"/>
      <c r="J108" s="27"/>
      <c r="K108" s="28" t="str">
        <f t="shared" si="7"/>
        <v/>
      </c>
      <c r="N108" s="24"/>
    </row>
    <row r="109" spans="1:15" ht="12.75" customHeight="1" x14ac:dyDescent="0.2">
      <c r="B109" s="1">
        <f t="shared" si="4"/>
        <v>45</v>
      </c>
      <c r="C109" s="11"/>
      <c r="D109" s="22" t="str">
        <f t="shared" si="5"/>
        <v/>
      </c>
      <c r="E109" s="4"/>
      <c r="F109" s="4"/>
      <c r="G109" s="4"/>
      <c r="H109" s="5"/>
      <c r="I109" s="154"/>
      <c r="J109" s="27"/>
      <c r="K109" s="28" t="str">
        <f t="shared" si="7"/>
        <v/>
      </c>
      <c r="N109" s="24"/>
    </row>
    <row r="110" spans="1:15" ht="12.75" customHeight="1" x14ac:dyDescent="0.2">
      <c r="B110" s="1">
        <f t="shared" si="4"/>
        <v>46</v>
      </c>
      <c r="C110" s="11"/>
      <c r="D110" s="22" t="str">
        <f t="shared" si="5"/>
        <v/>
      </c>
      <c r="E110" s="4" t="s">
        <v>22</v>
      </c>
      <c r="F110" s="4" t="s">
        <v>234</v>
      </c>
      <c r="G110" s="4"/>
      <c r="H110" s="5"/>
      <c r="I110" s="154"/>
      <c r="J110" s="27"/>
      <c r="K110" s="28" t="str">
        <f t="shared" si="7"/>
        <v/>
      </c>
      <c r="N110" s="24"/>
    </row>
    <row r="111" spans="1:15" ht="12.75" customHeight="1" x14ac:dyDescent="0.2">
      <c r="B111" s="1">
        <f t="shared" si="4"/>
        <v>47</v>
      </c>
      <c r="C111" s="11"/>
      <c r="D111" s="22" t="str">
        <f t="shared" si="5"/>
        <v/>
      </c>
      <c r="E111" s="4"/>
      <c r="F111" s="4"/>
      <c r="G111" s="4"/>
      <c r="H111" s="5"/>
      <c r="I111" s="154"/>
      <c r="J111" s="27"/>
      <c r="K111" s="28" t="str">
        <f t="shared" si="7"/>
        <v/>
      </c>
      <c r="N111" s="24"/>
    </row>
    <row r="112" spans="1:15" ht="12.75" customHeight="1" x14ac:dyDescent="0.2">
      <c r="B112" s="1">
        <f t="shared" si="4"/>
        <v>48</v>
      </c>
      <c r="C112" s="11"/>
      <c r="D112" s="22" t="str">
        <f t="shared" si="5"/>
        <v/>
      </c>
      <c r="E112" s="4"/>
      <c r="F112" s="4" t="s">
        <v>22</v>
      </c>
      <c r="G112" s="4" t="s">
        <v>235</v>
      </c>
      <c r="H112" s="5" t="s">
        <v>180</v>
      </c>
      <c r="I112" s="154">
        <v>745</v>
      </c>
      <c r="J112" s="27"/>
      <c r="K112" s="28" t="str">
        <f t="shared" si="7"/>
        <v/>
      </c>
      <c r="N112" s="24"/>
    </row>
    <row r="113" spans="2:14" ht="12.75" customHeight="1" x14ac:dyDescent="0.2">
      <c r="B113" s="1">
        <f t="shared" si="4"/>
        <v>49</v>
      </c>
      <c r="C113" s="11"/>
      <c r="D113" s="22" t="str">
        <f t="shared" si="5"/>
        <v/>
      </c>
      <c r="E113" s="4"/>
      <c r="F113" s="4"/>
      <c r="G113" s="4"/>
      <c r="H113" s="5"/>
      <c r="I113" s="154"/>
      <c r="J113" s="27"/>
      <c r="K113" s="28" t="str">
        <f t="shared" si="7"/>
        <v/>
      </c>
      <c r="N113" s="24"/>
    </row>
    <row r="114" spans="2:14" ht="12.75" customHeight="1" x14ac:dyDescent="0.2">
      <c r="B114" s="1">
        <f t="shared" si="4"/>
        <v>50</v>
      </c>
      <c r="C114" s="11"/>
      <c r="D114" s="22" t="str">
        <f t="shared" si="5"/>
        <v/>
      </c>
      <c r="E114" s="4"/>
      <c r="F114" s="4" t="s">
        <v>26</v>
      </c>
      <c r="G114" s="4" t="s">
        <v>389</v>
      </c>
      <c r="H114" s="5" t="s">
        <v>180</v>
      </c>
      <c r="I114" s="154">
        <v>132</v>
      </c>
      <c r="J114" s="27"/>
      <c r="K114" s="28" t="str">
        <f t="shared" si="7"/>
        <v/>
      </c>
      <c r="N114" s="24"/>
    </row>
    <row r="115" spans="2:14" ht="12.75" customHeight="1" x14ac:dyDescent="0.2">
      <c r="B115" s="1">
        <f t="shared" si="4"/>
        <v>51</v>
      </c>
      <c r="C115" s="146"/>
      <c r="D115" s="22" t="str">
        <f t="shared" si="5"/>
        <v/>
      </c>
      <c r="E115" s="147"/>
      <c r="F115" s="147"/>
      <c r="G115" s="147"/>
      <c r="H115" s="142"/>
      <c r="I115" s="154"/>
      <c r="J115" s="27"/>
      <c r="K115" s="28" t="str">
        <f t="shared" si="7"/>
        <v/>
      </c>
      <c r="N115" s="24"/>
    </row>
    <row r="116" spans="2:14" ht="12.75" customHeight="1" x14ac:dyDescent="0.2">
      <c r="B116" s="1">
        <f t="shared" si="4"/>
        <v>52</v>
      </c>
      <c r="C116" s="146"/>
      <c r="D116" s="22" t="str">
        <f t="shared" si="5"/>
        <v/>
      </c>
      <c r="E116" s="4" t="s">
        <v>41</v>
      </c>
      <c r="F116" s="4" t="s">
        <v>236</v>
      </c>
      <c r="G116" s="4"/>
      <c r="H116" s="5"/>
      <c r="I116" s="154"/>
      <c r="J116" s="27"/>
      <c r="K116" s="28" t="str">
        <f t="shared" si="7"/>
        <v/>
      </c>
      <c r="N116" s="24"/>
    </row>
    <row r="117" spans="2:14" ht="12.75" customHeight="1" x14ac:dyDescent="0.2">
      <c r="B117" s="1">
        <f t="shared" si="4"/>
        <v>53</v>
      </c>
      <c r="C117" s="146"/>
      <c r="D117" s="22" t="str">
        <f t="shared" si="5"/>
        <v/>
      </c>
      <c r="E117" s="4" t="s">
        <v>178</v>
      </c>
      <c r="F117" s="4"/>
      <c r="G117" s="4"/>
      <c r="H117" s="5"/>
      <c r="I117" s="154"/>
      <c r="J117" s="27"/>
      <c r="K117" s="28" t="str">
        <f t="shared" si="7"/>
        <v/>
      </c>
      <c r="N117" s="24"/>
    </row>
    <row r="118" spans="2:14" ht="12.75" customHeight="1" x14ac:dyDescent="0.2">
      <c r="B118" s="1">
        <f t="shared" si="4"/>
        <v>54</v>
      </c>
      <c r="C118" s="146"/>
      <c r="D118" s="22" t="str">
        <f t="shared" si="5"/>
        <v/>
      </c>
      <c r="E118" s="4"/>
      <c r="F118" s="4" t="s">
        <v>22</v>
      </c>
      <c r="G118" s="4" t="s">
        <v>237</v>
      </c>
      <c r="H118" s="5" t="s">
        <v>180</v>
      </c>
      <c r="I118" s="154">
        <f>ROUNDUP(5.1*7.1,0)</f>
        <v>37</v>
      </c>
      <c r="J118" s="27"/>
      <c r="K118" s="28" t="str">
        <f t="shared" si="7"/>
        <v/>
      </c>
      <c r="N118" s="24"/>
    </row>
    <row r="119" spans="2:14" ht="12.75" customHeight="1" x14ac:dyDescent="0.2">
      <c r="B119" s="1">
        <f t="shared" si="4"/>
        <v>55</v>
      </c>
      <c r="C119" s="146"/>
      <c r="D119" s="22" t="str">
        <f t="shared" si="5"/>
        <v/>
      </c>
      <c r="E119" s="4"/>
      <c r="F119" s="4"/>
      <c r="G119" s="4"/>
      <c r="H119" s="5"/>
      <c r="I119" s="154"/>
      <c r="J119" s="27"/>
      <c r="K119" s="28" t="str">
        <f t="shared" si="7"/>
        <v/>
      </c>
      <c r="N119" s="24"/>
    </row>
    <row r="120" spans="2:14" ht="12.75" customHeight="1" x14ac:dyDescent="0.2">
      <c r="B120" s="1">
        <f t="shared" si="4"/>
        <v>56</v>
      </c>
      <c r="C120" s="146"/>
      <c r="D120" s="22" t="str">
        <f t="shared" si="5"/>
        <v/>
      </c>
      <c r="E120" s="4"/>
      <c r="F120" s="4" t="s">
        <v>26</v>
      </c>
      <c r="G120" s="4" t="s">
        <v>341</v>
      </c>
      <c r="H120" s="5" t="s">
        <v>180</v>
      </c>
      <c r="I120" s="154">
        <f>3*1.5</f>
        <v>4.5</v>
      </c>
      <c r="J120" s="27"/>
      <c r="K120" s="28" t="str">
        <f t="shared" si="7"/>
        <v/>
      </c>
      <c r="N120" s="24"/>
    </row>
    <row r="121" spans="2:14" ht="12.75" customHeight="1" x14ac:dyDescent="0.2">
      <c r="B121" s="1">
        <f t="shared" si="4"/>
        <v>57</v>
      </c>
      <c r="C121" s="146"/>
      <c r="D121" s="22" t="str">
        <f t="shared" si="5"/>
        <v/>
      </c>
      <c r="E121" s="153"/>
      <c r="F121" s="147"/>
      <c r="G121" s="147"/>
      <c r="H121" s="142"/>
      <c r="I121" s="154"/>
      <c r="J121" s="27"/>
      <c r="K121" s="28" t="str">
        <f t="shared" si="7"/>
        <v/>
      </c>
      <c r="N121" s="24"/>
    </row>
    <row r="122" spans="2:14" ht="12.75" customHeight="1" x14ac:dyDescent="0.2">
      <c r="B122" s="1">
        <f t="shared" si="4"/>
        <v>58</v>
      </c>
      <c r="C122" s="21"/>
      <c r="D122" s="22" t="str">
        <f t="shared" si="5"/>
        <v/>
      </c>
      <c r="E122" s="95"/>
      <c r="F122" s="96"/>
      <c r="G122" s="97"/>
      <c r="H122" s="25"/>
      <c r="I122" s="189"/>
      <c r="J122" s="27"/>
      <c r="K122" s="28" t="str">
        <f t="shared" si="7"/>
        <v/>
      </c>
      <c r="N122" s="24"/>
    </row>
    <row r="123" spans="2:14" ht="12.75" customHeight="1" x14ac:dyDescent="0.2">
      <c r="B123" s="1">
        <f t="shared" si="4"/>
        <v>59</v>
      </c>
      <c r="C123" s="76"/>
      <c r="D123" s="77"/>
      <c r="E123" s="78"/>
      <c r="F123" s="78"/>
      <c r="G123" s="78"/>
      <c r="H123" s="79"/>
      <c r="I123" s="184"/>
      <c r="J123" s="81"/>
      <c r="K123" s="82"/>
      <c r="N123" s="24"/>
    </row>
    <row r="124" spans="2:14" ht="12.75" customHeight="1" x14ac:dyDescent="0.2">
      <c r="B124" s="1">
        <f t="shared" si="4"/>
        <v>60</v>
      </c>
      <c r="C124" s="83" t="str">
        <f>$K$5</f>
        <v>Section E</v>
      </c>
      <c r="D124" s="84" t="s">
        <v>10</v>
      </c>
      <c r="I124" s="180"/>
      <c r="J124" s="50"/>
      <c r="K124" s="85" t="str">
        <f>IF(SUM(K68:K122)&lt;1,"",SUM(K68:K122))</f>
        <v/>
      </c>
      <c r="N124" s="24"/>
    </row>
    <row r="125" spans="2:14" ht="12.75" customHeight="1" x14ac:dyDescent="0.2">
      <c r="B125" s="1">
        <f t="shared" si="4"/>
        <v>61</v>
      </c>
      <c r="C125" s="86"/>
      <c r="D125" s="87"/>
      <c r="E125" s="88"/>
      <c r="F125" s="88"/>
      <c r="G125" s="88"/>
      <c r="H125" s="89"/>
      <c r="I125" s="185"/>
      <c r="J125" s="91"/>
      <c r="K125" s="92"/>
      <c r="N125" s="24"/>
    </row>
    <row r="126" spans="2:14" ht="12.75" customHeight="1" x14ac:dyDescent="0.2">
      <c r="B126" s="1">
        <v>1</v>
      </c>
      <c r="C126" s="53" t="s">
        <v>0</v>
      </c>
      <c r="D126" s="54"/>
      <c r="E126" s="55"/>
      <c r="F126" s="55"/>
      <c r="G126" s="55"/>
      <c r="H126" s="54"/>
      <c r="I126" s="181"/>
      <c r="J126" s="57"/>
      <c r="K126" s="58"/>
      <c r="N126" s="24"/>
    </row>
    <row r="127" spans="2:14" ht="12.75" customHeight="1" x14ac:dyDescent="0.2">
      <c r="B127" s="1">
        <f>B126+1</f>
        <v>2</v>
      </c>
      <c r="C127" s="59" t="s">
        <v>1</v>
      </c>
      <c r="D127" s="22" t="s">
        <v>2</v>
      </c>
      <c r="E127" s="23"/>
      <c r="F127" s="23"/>
      <c r="G127" s="23" t="s">
        <v>3</v>
      </c>
      <c r="H127" s="22" t="s">
        <v>4</v>
      </c>
      <c r="I127" s="186" t="s">
        <v>5</v>
      </c>
      <c r="J127" s="61" t="s">
        <v>6</v>
      </c>
      <c r="K127" s="62" t="s">
        <v>7</v>
      </c>
      <c r="N127" s="24"/>
    </row>
    <row r="128" spans="2:14" ht="12.75" customHeight="1" x14ac:dyDescent="0.2">
      <c r="B128" s="1">
        <f t="shared" ref="B128:B186" si="8">B127+1</f>
        <v>3</v>
      </c>
      <c r="C128" s="63" t="s">
        <v>8</v>
      </c>
      <c r="D128" s="64" t="s">
        <v>9</v>
      </c>
      <c r="E128" s="65"/>
      <c r="F128" s="65"/>
      <c r="G128" s="65"/>
      <c r="H128" s="64"/>
      <c r="I128" s="183"/>
      <c r="J128" s="67"/>
      <c r="K128" s="68"/>
      <c r="N128" s="24"/>
    </row>
    <row r="129" spans="1:14" ht="12.75" customHeight="1" x14ac:dyDescent="0.2">
      <c r="B129" s="1">
        <f t="shared" si="8"/>
        <v>4</v>
      </c>
      <c r="C129" s="21"/>
      <c r="D129" s="25"/>
      <c r="I129" s="180"/>
      <c r="J129" s="50"/>
      <c r="K129" s="28"/>
      <c r="N129" s="24"/>
    </row>
    <row r="130" spans="1:14" ht="12.75" customHeight="1" x14ac:dyDescent="0.2">
      <c r="B130" s="1">
        <f t="shared" si="8"/>
        <v>5</v>
      </c>
      <c r="C130" s="21"/>
      <c r="D130" s="25"/>
      <c r="E130" s="23" t="s">
        <v>11</v>
      </c>
      <c r="I130" s="180"/>
      <c r="J130" s="50"/>
      <c r="K130" s="85" t="str">
        <f>IF(K124="","",K124)</f>
        <v/>
      </c>
      <c r="N130" s="24"/>
    </row>
    <row r="131" spans="1:14" ht="12.75" customHeight="1" x14ac:dyDescent="0.2">
      <c r="B131" s="1">
        <f t="shared" si="8"/>
        <v>6</v>
      </c>
      <c r="C131" s="86"/>
      <c r="D131" s="94"/>
      <c r="E131" s="88"/>
      <c r="F131" s="88"/>
      <c r="G131" s="88"/>
      <c r="H131" s="89"/>
      <c r="I131" s="185"/>
      <c r="J131" s="91"/>
      <c r="K131" s="92"/>
      <c r="N131" s="24"/>
    </row>
    <row r="132" spans="1:14" ht="12.75" customHeight="1" x14ac:dyDescent="0.2">
      <c r="B132" s="1">
        <f t="shared" si="8"/>
        <v>7</v>
      </c>
      <c r="C132" s="21"/>
      <c r="D132" s="22" t="str">
        <f t="shared" si="5"/>
        <v/>
      </c>
      <c r="E132" s="101"/>
      <c r="F132" s="71"/>
      <c r="H132" s="25"/>
      <c r="I132" s="189"/>
      <c r="J132" s="27"/>
      <c r="K132" s="28" t="str">
        <f t="shared" ref="K132:K183" si="9">IF(AND(H132&lt;&gt;"",I132=""),"Rate Only",IF(J132="","",I132*J132))</f>
        <v/>
      </c>
      <c r="N132" s="24"/>
    </row>
    <row r="133" spans="1:14" ht="12.75" customHeight="1" x14ac:dyDescent="0.2">
      <c r="A133" s="195">
        <v>9</v>
      </c>
      <c r="B133" s="1">
        <f t="shared" si="8"/>
        <v>8</v>
      </c>
      <c r="C133" s="11" t="s">
        <v>160</v>
      </c>
      <c r="D133" s="22" t="str">
        <f t="shared" ref="D133:D183" si="10">IF(A133="","",RIGHT($K$5,1)&amp;"."&amp;IF(LEN(A133)=1,"0"&amp;A133,A133))</f>
        <v>E.09</v>
      </c>
      <c r="E133" s="7" t="s">
        <v>238</v>
      </c>
      <c r="F133" s="4"/>
      <c r="G133" s="147"/>
      <c r="H133" s="142"/>
      <c r="I133" s="154"/>
      <c r="J133" s="27"/>
      <c r="K133" s="28" t="str">
        <f t="shared" si="9"/>
        <v/>
      </c>
      <c r="N133" s="24"/>
    </row>
    <row r="134" spans="1:14" ht="12.75" customHeight="1" x14ac:dyDescent="0.2">
      <c r="B134" s="1">
        <f t="shared" si="8"/>
        <v>9</v>
      </c>
      <c r="C134" s="11"/>
      <c r="D134" s="22" t="str">
        <f t="shared" si="10"/>
        <v/>
      </c>
      <c r="E134" s="147"/>
      <c r="F134" s="147"/>
      <c r="G134" s="147"/>
      <c r="H134" s="142"/>
      <c r="I134" s="154"/>
      <c r="J134" s="27"/>
      <c r="K134" s="28" t="str">
        <f t="shared" si="9"/>
        <v/>
      </c>
      <c r="N134" s="24"/>
    </row>
    <row r="135" spans="1:14" ht="12.75" customHeight="1" x14ac:dyDescent="0.2">
      <c r="B135" s="1">
        <f t="shared" si="8"/>
        <v>10</v>
      </c>
      <c r="C135" s="11"/>
      <c r="D135" s="22" t="str">
        <f t="shared" si="10"/>
        <v/>
      </c>
      <c r="E135" s="4" t="s">
        <v>41</v>
      </c>
      <c r="F135" s="4" t="s">
        <v>239</v>
      </c>
      <c r="G135" s="4"/>
      <c r="H135" s="5"/>
      <c r="I135" s="154"/>
      <c r="J135" s="27"/>
      <c r="K135" s="28" t="str">
        <f t="shared" si="9"/>
        <v/>
      </c>
      <c r="N135" s="24"/>
    </row>
    <row r="136" spans="1:14" ht="12.75" customHeight="1" x14ac:dyDescent="0.2">
      <c r="B136" s="1">
        <f t="shared" si="8"/>
        <v>11</v>
      </c>
      <c r="C136" s="2"/>
      <c r="D136" s="22" t="str">
        <f t="shared" si="10"/>
        <v/>
      </c>
      <c r="E136" s="4"/>
      <c r="F136" s="4" t="s">
        <v>240</v>
      </c>
      <c r="G136" s="4"/>
      <c r="H136" s="5"/>
      <c r="I136" s="154"/>
      <c r="J136" s="27"/>
      <c r="K136" s="28" t="str">
        <f t="shared" si="9"/>
        <v/>
      </c>
      <c r="N136" s="24"/>
    </row>
    <row r="137" spans="1:14" ht="12.75" customHeight="1" x14ac:dyDescent="0.2">
      <c r="B137" s="1">
        <f t="shared" si="8"/>
        <v>12</v>
      </c>
      <c r="C137" s="2"/>
      <c r="D137" s="22" t="str">
        <f t="shared" si="10"/>
        <v/>
      </c>
      <c r="E137" s="4"/>
      <c r="F137" s="4" t="s">
        <v>241</v>
      </c>
      <c r="G137" s="4"/>
      <c r="H137" s="5"/>
      <c r="I137" s="154"/>
      <c r="J137" s="27"/>
      <c r="K137" s="28" t="str">
        <f t="shared" si="9"/>
        <v/>
      </c>
      <c r="N137" s="24"/>
    </row>
    <row r="138" spans="1:14" ht="12.75" customHeight="1" x14ac:dyDescent="0.2">
      <c r="B138" s="1">
        <f t="shared" si="8"/>
        <v>13</v>
      </c>
      <c r="C138" s="2"/>
      <c r="D138" s="22" t="str">
        <f t="shared" si="10"/>
        <v/>
      </c>
      <c r="E138" s="4"/>
      <c r="F138" s="4" t="s">
        <v>242</v>
      </c>
      <c r="G138" s="4"/>
      <c r="H138" s="5"/>
      <c r="I138" s="154"/>
      <c r="J138" s="27"/>
      <c r="K138" s="28" t="str">
        <f t="shared" si="9"/>
        <v/>
      </c>
      <c r="N138" s="24"/>
    </row>
    <row r="139" spans="1:14" ht="12.75" customHeight="1" x14ac:dyDescent="0.2">
      <c r="B139" s="1">
        <f t="shared" si="8"/>
        <v>14</v>
      </c>
      <c r="C139" s="2"/>
      <c r="D139" s="22" t="str">
        <f t="shared" si="10"/>
        <v/>
      </c>
      <c r="E139" s="4"/>
      <c r="F139" s="4"/>
      <c r="G139" s="4"/>
      <c r="H139" s="5"/>
      <c r="I139" s="154"/>
      <c r="J139" s="27"/>
      <c r="K139" s="28" t="str">
        <f t="shared" si="9"/>
        <v/>
      </c>
      <c r="N139" s="24"/>
    </row>
    <row r="140" spans="1:14" ht="12.75" customHeight="1" x14ac:dyDescent="0.2">
      <c r="B140" s="1">
        <f t="shared" si="8"/>
        <v>15</v>
      </c>
      <c r="C140" s="2"/>
      <c r="D140" s="22" t="str">
        <f t="shared" si="10"/>
        <v/>
      </c>
      <c r="E140" s="4"/>
      <c r="F140" s="4" t="s">
        <v>22</v>
      </c>
      <c r="G140" s="4" t="s">
        <v>243</v>
      </c>
      <c r="H140" s="5" t="s">
        <v>39</v>
      </c>
      <c r="I140" s="154">
        <v>5</v>
      </c>
      <c r="J140" s="27"/>
      <c r="K140" s="28" t="str">
        <f t="shared" si="9"/>
        <v/>
      </c>
      <c r="N140" s="24"/>
    </row>
    <row r="141" spans="1:14" ht="12.75" customHeight="1" x14ac:dyDescent="0.2">
      <c r="B141" s="1">
        <f t="shared" si="8"/>
        <v>16</v>
      </c>
      <c r="C141" s="2"/>
      <c r="D141" s="22" t="str">
        <f t="shared" si="10"/>
        <v/>
      </c>
      <c r="E141" s="4"/>
      <c r="F141" s="4"/>
      <c r="G141" s="4"/>
      <c r="H141" s="5"/>
      <c r="I141" s="154"/>
      <c r="J141" s="27"/>
      <c r="K141" s="28" t="str">
        <f t="shared" si="9"/>
        <v/>
      </c>
      <c r="N141" s="24"/>
    </row>
    <row r="142" spans="1:14" ht="12.75" customHeight="1" x14ac:dyDescent="0.2">
      <c r="B142" s="1">
        <f t="shared" si="8"/>
        <v>17</v>
      </c>
      <c r="C142" s="2"/>
      <c r="D142" s="22" t="str">
        <f t="shared" si="10"/>
        <v/>
      </c>
      <c r="E142" s="4"/>
      <c r="F142" s="4"/>
      <c r="G142" s="4"/>
      <c r="H142" s="5"/>
      <c r="I142" s="154"/>
      <c r="J142" s="27"/>
      <c r="K142" s="28" t="str">
        <f t="shared" si="9"/>
        <v/>
      </c>
      <c r="N142" s="24"/>
    </row>
    <row r="143" spans="1:14" ht="12.75" customHeight="1" x14ac:dyDescent="0.2">
      <c r="B143" s="1">
        <f t="shared" si="8"/>
        <v>18</v>
      </c>
      <c r="C143" s="2"/>
      <c r="D143" s="22" t="str">
        <f t="shared" si="10"/>
        <v/>
      </c>
      <c r="E143" s="42" t="s">
        <v>183</v>
      </c>
      <c r="F143" s="4"/>
      <c r="G143" s="4"/>
      <c r="H143" s="5"/>
      <c r="I143" s="154"/>
      <c r="J143" s="27"/>
      <c r="K143" s="28" t="str">
        <f t="shared" si="9"/>
        <v/>
      </c>
      <c r="N143" s="24"/>
    </row>
    <row r="144" spans="1:14" ht="12.75" customHeight="1" x14ac:dyDescent="0.2">
      <c r="B144" s="1">
        <f t="shared" si="8"/>
        <v>19</v>
      </c>
      <c r="C144" s="2"/>
      <c r="D144" s="22" t="str">
        <f t="shared" si="10"/>
        <v/>
      </c>
      <c r="E144" s="4"/>
      <c r="F144" s="4"/>
      <c r="G144" s="4"/>
      <c r="H144" s="5"/>
      <c r="I144" s="154"/>
      <c r="J144" s="27"/>
      <c r="K144" s="28" t="str">
        <f t="shared" si="9"/>
        <v/>
      </c>
      <c r="N144" s="24"/>
    </row>
    <row r="145" spans="1:14" ht="12.75" customHeight="1" x14ac:dyDescent="0.2">
      <c r="A145" s="195">
        <v>10</v>
      </c>
      <c r="B145" s="1">
        <f t="shared" si="8"/>
        <v>20</v>
      </c>
      <c r="C145" s="11" t="s">
        <v>25</v>
      </c>
      <c r="D145" s="22" t="str">
        <f t="shared" si="10"/>
        <v>E.10</v>
      </c>
      <c r="E145" s="7" t="s">
        <v>248</v>
      </c>
      <c r="F145" s="4"/>
      <c r="G145" s="4"/>
      <c r="H145" s="5"/>
      <c r="I145" s="154"/>
      <c r="J145" s="27"/>
      <c r="K145" s="28" t="str">
        <f t="shared" si="9"/>
        <v/>
      </c>
      <c r="N145" s="24"/>
    </row>
    <row r="146" spans="1:14" ht="12.75" customHeight="1" x14ac:dyDescent="0.2">
      <c r="B146" s="1">
        <f t="shared" si="8"/>
        <v>21</v>
      </c>
      <c r="C146" s="11"/>
      <c r="D146" s="22" t="str">
        <f t="shared" si="10"/>
        <v/>
      </c>
      <c r="E146" s="4"/>
      <c r="F146" s="4"/>
      <c r="G146" s="4"/>
      <c r="H146" s="5"/>
      <c r="I146" s="154"/>
      <c r="J146" s="27"/>
      <c r="K146" s="28" t="str">
        <f t="shared" si="9"/>
        <v/>
      </c>
      <c r="N146" s="24"/>
    </row>
    <row r="147" spans="1:14" ht="12.75" customHeight="1" x14ac:dyDescent="0.2">
      <c r="B147" s="1">
        <f t="shared" si="8"/>
        <v>22</v>
      </c>
      <c r="C147" s="11"/>
      <c r="D147" s="22" t="str">
        <f t="shared" si="10"/>
        <v/>
      </c>
      <c r="E147" s="4" t="s">
        <v>22</v>
      </c>
      <c r="F147" s="4" t="s">
        <v>249</v>
      </c>
      <c r="G147" s="4"/>
      <c r="H147" s="5" t="s">
        <v>184</v>
      </c>
      <c r="I147" s="154"/>
      <c r="J147" s="27"/>
      <c r="K147" s="28" t="str">
        <f t="shared" si="9"/>
        <v>Rate Only</v>
      </c>
      <c r="N147" s="24"/>
    </row>
    <row r="148" spans="1:14" ht="12.75" customHeight="1" x14ac:dyDescent="0.2">
      <c r="B148" s="1">
        <f t="shared" si="8"/>
        <v>23</v>
      </c>
      <c r="C148" s="11"/>
      <c r="D148" s="22" t="str">
        <f t="shared" si="10"/>
        <v/>
      </c>
      <c r="E148" s="4"/>
      <c r="F148" s="4"/>
      <c r="G148" s="4"/>
      <c r="H148" s="5"/>
      <c r="I148" s="154"/>
      <c r="J148" s="27"/>
      <c r="K148" s="28" t="str">
        <f t="shared" si="9"/>
        <v/>
      </c>
      <c r="N148" s="24"/>
    </row>
    <row r="149" spans="1:14" ht="12.75" customHeight="1" x14ac:dyDescent="0.2">
      <c r="B149" s="1">
        <f t="shared" si="8"/>
        <v>24</v>
      </c>
      <c r="C149" s="11"/>
      <c r="D149" s="22" t="str">
        <f t="shared" si="10"/>
        <v/>
      </c>
      <c r="E149" s="4" t="s">
        <v>26</v>
      </c>
      <c r="F149" s="4" t="s">
        <v>246</v>
      </c>
      <c r="G149" s="4"/>
      <c r="H149" s="5" t="s">
        <v>184</v>
      </c>
      <c r="I149" s="154"/>
      <c r="J149" s="27"/>
      <c r="K149" s="28" t="str">
        <f t="shared" si="9"/>
        <v>Rate Only</v>
      </c>
      <c r="N149" s="24"/>
    </row>
    <row r="150" spans="1:14" ht="12.75" customHeight="1" x14ac:dyDescent="0.2">
      <c r="B150" s="1">
        <f t="shared" si="8"/>
        <v>25</v>
      </c>
      <c r="C150" s="2"/>
      <c r="D150" s="22" t="str">
        <f t="shared" si="10"/>
        <v/>
      </c>
      <c r="E150" s="4"/>
      <c r="F150" s="4"/>
      <c r="G150" s="4"/>
      <c r="H150" s="5"/>
      <c r="I150" s="154"/>
      <c r="J150" s="27"/>
      <c r="K150" s="28" t="str">
        <f t="shared" si="9"/>
        <v/>
      </c>
      <c r="N150" s="24"/>
    </row>
    <row r="151" spans="1:14" ht="12.75" customHeight="1" x14ac:dyDescent="0.2">
      <c r="A151" s="195">
        <v>11</v>
      </c>
      <c r="B151" s="1">
        <f t="shared" si="8"/>
        <v>26</v>
      </c>
      <c r="C151" s="11" t="s">
        <v>25</v>
      </c>
      <c r="D151" s="22" t="str">
        <f t="shared" si="10"/>
        <v>E.11</v>
      </c>
      <c r="E151" s="7" t="s">
        <v>244</v>
      </c>
      <c r="F151" s="4"/>
      <c r="G151" s="4"/>
      <c r="H151" s="5"/>
      <c r="I151" s="154"/>
      <c r="J151" s="27"/>
      <c r="K151" s="28" t="str">
        <f t="shared" si="9"/>
        <v/>
      </c>
      <c r="N151" s="24"/>
    </row>
    <row r="152" spans="1:14" ht="12.75" customHeight="1" x14ac:dyDescent="0.2">
      <c r="B152" s="1">
        <f t="shared" si="8"/>
        <v>27</v>
      </c>
      <c r="C152" s="11"/>
      <c r="D152" s="22" t="str">
        <f t="shared" si="10"/>
        <v/>
      </c>
      <c r="E152" s="4"/>
      <c r="F152" s="4"/>
      <c r="G152" s="4"/>
      <c r="H152" s="5"/>
      <c r="I152" s="154"/>
      <c r="J152" s="27"/>
      <c r="K152" s="28" t="str">
        <f t="shared" si="9"/>
        <v/>
      </c>
      <c r="N152" s="24"/>
    </row>
    <row r="153" spans="1:14" ht="12.75" customHeight="1" x14ac:dyDescent="0.2">
      <c r="B153" s="1">
        <f t="shared" si="8"/>
        <v>28</v>
      </c>
      <c r="C153" s="11"/>
      <c r="D153" s="22" t="str">
        <f t="shared" si="10"/>
        <v/>
      </c>
      <c r="E153" s="4" t="s">
        <v>22</v>
      </c>
      <c r="F153" s="4" t="s">
        <v>246</v>
      </c>
      <c r="G153" s="4"/>
      <c r="H153" s="5" t="s">
        <v>184</v>
      </c>
      <c r="I153" s="154">
        <f>(I173)*250</f>
        <v>1421.875</v>
      </c>
      <c r="J153" s="27"/>
      <c r="K153" s="28" t="str">
        <f t="shared" si="9"/>
        <v/>
      </c>
      <c r="N153" s="24"/>
    </row>
    <row r="154" spans="1:14" ht="12.75" customHeight="1" x14ac:dyDescent="0.2">
      <c r="B154" s="1">
        <f t="shared" si="8"/>
        <v>29</v>
      </c>
      <c r="C154" s="11"/>
      <c r="D154" s="22" t="str">
        <f t="shared" si="10"/>
        <v/>
      </c>
      <c r="E154" s="4"/>
      <c r="F154" s="4"/>
      <c r="G154" s="4"/>
      <c r="H154" s="5"/>
      <c r="I154" s="154"/>
      <c r="J154" s="27"/>
      <c r="K154" s="28" t="str">
        <f t="shared" si="9"/>
        <v/>
      </c>
      <c r="N154" s="24"/>
    </row>
    <row r="155" spans="1:14" ht="12.75" customHeight="1" x14ac:dyDescent="0.2">
      <c r="B155" s="1">
        <f t="shared" si="8"/>
        <v>30</v>
      </c>
      <c r="C155" s="11"/>
      <c r="D155" s="22" t="str">
        <f t="shared" ref="D155:D157" si="11">IF(A155="","",RIGHT($K$5,1)&amp;"."&amp;IF(LEN(A155)=1,"0"&amp;A155,A155))</f>
        <v/>
      </c>
      <c r="E155" s="4" t="s">
        <v>26</v>
      </c>
      <c r="F155" s="4" t="s">
        <v>247</v>
      </c>
      <c r="G155" s="4"/>
      <c r="H155" s="5" t="s">
        <v>184</v>
      </c>
      <c r="I155" s="154">
        <f>ROUNDUP((I175+I177+I173+I181+I183+I194)*250*0.35,0)</f>
        <v>11157</v>
      </c>
      <c r="J155" s="27"/>
      <c r="K155" s="28" t="str">
        <f t="shared" si="9"/>
        <v/>
      </c>
      <c r="N155" s="24"/>
    </row>
    <row r="156" spans="1:14" ht="12.75" customHeight="1" x14ac:dyDescent="0.2">
      <c r="B156" s="1">
        <f t="shared" si="8"/>
        <v>31</v>
      </c>
      <c r="C156" s="2"/>
      <c r="D156" s="22" t="str">
        <f t="shared" si="11"/>
        <v/>
      </c>
      <c r="E156" s="4"/>
      <c r="F156" s="4"/>
      <c r="G156" s="4"/>
      <c r="H156" s="5"/>
      <c r="I156" s="154"/>
      <c r="J156" s="27"/>
      <c r="K156" s="28" t="str">
        <f t="shared" si="9"/>
        <v/>
      </c>
      <c r="N156" s="24"/>
    </row>
    <row r="157" spans="1:14" ht="12.75" customHeight="1" x14ac:dyDescent="0.2">
      <c r="B157" s="1">
        <f t="shared" si="8"/>
        <v>32</v>
      </c>
      <c r="C157" s="2"/>
      <c r="D157" s="22" t="str">
        <f t="shared" si="11"/>
        <v/>
      </c>
      <c r="E157" s="9" t="s">
        <v>37</v>
      </c>
      <c r="F157" s="4" t="s">
        <v>245</v>
      </c>
      <c r="G157" s="4"/>
      <c r="H157" s="5" t="s">
        <v>184</v>
      </c>
      <c r="I157" s="154">
        <f>ROUNDUP((I175+I177+I173+I181+I183+I194)*250*0.45,0)</f>
        <v>14344</v>
      </c>
      <c r="J157" s="27"/>
      <c r="K157" s="28" t="str">
        <f t="shared" si="9"/>
        <v/>
      </c>
      <c r="N157" s="24"/>
    </row>
    <row r="158" spans="1:14" ht="12.75" customHeight="1" x14ac:dyDescent="0.2">
      <c r="B158" s="1">
        <f t="shared" si="8"/>
        <v>33</v>
      </c>
      <c r="C158" s="11"/>
      <c r="D158" s="22" t="str">
        <f t="shared" si="10"/>
        <v/>
      </c>
      <c r="E158" s="147"/>
      <c r="F158" s="147"/>
      <c r="G158" s="147"/>
      <c r="H158" s="142"/>
      <c r="I158" s="154"/>
      <c r="J158" s="27"/>
      <c r="K158" s="28" t="str">
        <f t="shared" si="9"/>
        <v/>
      </c>
      <c r="N158" s="24"/>
    </row>
    <row r="159" spans="1:14" ht="12.75" customHeight="1" x14ac:dyDescent="0.2">
      <c r="B159" s="1">
        <f t="shared" si="8"/>
        <v>34</v>
      </c>
      <c r="C159" s="11"/>
      <c r="D159" s="22"/>
      <c r="E159" s="155" t="s">
        <v>41</v>
      </c>
      <c r="F159" s="147" t="s">
        <v>396</v>
      </c>
      <c r="G159" s="147"/>
      <c r="H159" s="5" t="s">
        <v>184</v>
      </c>
      <c r="I159" s="154">
        <f>ROUNDUP((I175+I177+I173+I181+I183+I194)*250*0.2,0)</f>
        <v>6375</v>
      </c>
      <c r="J159" s="27"/>
      <c r="K159" s="28" t="str">
        <f t="shared" si="9"/>
        <v/>
      </c>
      <c r="N159" s="24"/>
    </row>
    <row r="160" spans="1:14" ht="12.75" customHeight="1" x14ac:dyDescent="0.2">
      <c r="B160" s="1">
        <f t="shared" si="8"/>
        <v>35</v>
      </c>
      <c r="C160" s="11"/>
      <c r="D160" s="22" t="str">
        <f t="shared" si="10"/>
        <v/>
      </c>
      <c r="E160" s="147"/>
      <c r="F160" s="147"/>
      <c r="G160" s="147"/>
      <c r="H160" s="142"/>
      <c r="I160" s="154"/>
      <c r="J160" s="27"/>
      <c r="K160" s="28" t="str">
        <f t="shared" si="9"/>
        <v/>
      </c>
      <c r="N160" s="24"/>
    </row>
    <row r="161" spans="1:18" ht="12.75" customHeight="1" x14ac:dyDescent="0.2">
      <c r="B161" s="1">
        <f t="shared" si="8"/>
        <v>36</v>
      </c>
      <c r="C161" s="2"/>
      <c r="D161" s="22" t="str">
        <f t="shared" si="10"/>
        <v/>
      </c>
      <c r="E161" s="161" t="s">
        <v>185</v>
      </c>
      <c r="F161" s="4"/>
      <c r="G161" s="4"/>
      <c r="H161" s="142"/>
      <c r="I161" s="154"/>
      <c r="J161" s="27"/>
      <c r="K161" s="28" t="str">
        <f t="shared" si="9"/>
        <v/>
      </c>
      <c r="N161" s="147"/>
      <c r="O161" s="155"/>
      <c r="P161" s="147"/>
      <c r="Q161" s="158"/>
      <c r="R161" s="157"/>
    </row>
    <row r="162" spans="1:18" ht="12.75" customHeight="1" x14ac:dyDescent="0.2">
      <c r="B162" s="1">
        <f t="shared" si="8"/>
        <v>37</v>
      </c>
      <c r="C162" s="2"/>
      <c r="D162" s="22" t="str">
        <f t="shared" si="10"/>
        <v/>
      </c>
      <c r="E162" s="4"/>
      <c r="F162" s="4"/>
      <c r="G162" s="4"/>
      <c r="H162" s="142"/>
      <c r="I162" s="154"/>
      <c r="J162" s="27"/>
      <c r="K162" s="28" t="str">
        <f t="shared" si="9"/>
        <v/>
      </c>
      <c r="N162" s="147"/>
      <c r="O162" s="147"/>
      <c r="P162" s="147"/>
      <c r="Q162" s="158"/>
      <c r="R162" s="157"/>
    </row>
    <row r="163" spans="1:18" ht="12.75" customHeight="1" x14ac:dyDescent="0.2">
      <c r="A163" s="195">
        <v>12</v>
      </c>
      <c r="B163" s="1">
        <f t="shared" si="8"/>
        <v>38</v>
      </c>
      <c r="C163" s="11" t="s">
        <v>186</v>
      </c>
      <c r="D163" s="22" t="str">
        <f t="shared" si="10"/>
        <v>E.12</v>
      </c>
      <c r="E163" s="7" t="s">
        <v>187</v>
      </c>
      <c r="F163" s="4"/>
      <c r="G163" s="141"/>
      <c r="H163" s="142"/>
      <c r="I163" s="154"/>
      <c r="J163" s="27"/>
      <c r="K163" s="28" t="str">
        <f t="shared" si="9"/>
        <v/>
      </c>
      <c r="N163" s="147"/>
      <c r="O163" s="155"/>
      <c r="P163" s="147"/>
      <c r="Q163" s="158"/>
      <c r="R163" s="157"/>
    </row>
    <row r="164" spans="1:18" ht="12.75" customHeight="1" x14ac:dyDescent="0.2">
      <c r="B164" s="1">
        <f t="shared" si="8"/>
        <v>39</v>
      </c>
      <c r="C164" s="11"/>
      <c r="D164" s="22" t="str">
        <f t="shared" si="10"/>
        <v/>
      </c>
      <c r="E164" s="147"/>
      <c r="F164" s="155"/>
      <c r="G164" s="147"/>
      <c r="H164" s="142"/>
      <c r="I164" s="154"/>
      <c r="J164" s="27"/>
      <c r="K164" s="28" t="str">
        <f t="shared" si="9"/>
        <v/>
      </c>
      <c r="N164" s="147"/>
      <c r="O164" s="147"/>
      <c r="P164" s="147"/>
      <c r="Q164" s="158"/>
      <c r="R164" s="157"/>
    </row>
    <row r="165" spans="1:18" ht="12.75" customHeight="1" x14ac:dyDescent="0.2">
      <c r="B165" s="1">
        <f t="shared" si="8"/>
        <v>40</v>
      </c>
      <c r="C165" s="11"/>
      <c r="D165" s="22" t="str">
        <f t="shared" si="10"/>
        <v/>
      </c>
      <c r="E165" s="4" t="s">
        <v>26</v>
      </c>
      <c r="F165" s="4" t="s">
        <v>250</v>
      </c>
      <c r="G165" s="4"/>
      <c r="H165" s="5"/>
      <c r="I165" s="154"/>
      <c r="J165" s="27"/>
      <c r="K165" s="28" t="str">
        <f t="shared" si="9"/>
        <v/>
      </c>
      <c r="N165" s="147"/>
      <c r="O165" s="155"/>
      <c r="P165" s="147"/>
      <c r="Q165" s="158"/>
      <c r="R165" s="157"/>
    </row>
    <row r="166" spans="1:18" ht="12.75" customHeight="1" x14ac:dyDescent="0.2">
      <c r="B166" s="1">
        <f t="shared" si="8"/>
        <v>41</v>
      </c>
      <c r="C166" s="11"/>
      <c r="D166" s="22" t="str">
        <f t="shared" si="10"/>
        <v/>
      </c>
      <c r="E166" s="4"/>
      <c r="F166" s="4"/>
      <c r="G166" s="4"/>
      <c r="H166" s="5"/>
      <c r="I166" s="154"/>
      <c r="J166" s="27"/>
      <c r="K166" s="28" t="str">
        <f t="shared" si="9"/>
        <v/>
      </c>
      <c r="N166" s="24"/>
    </row>
    <row r="167" spans="1:18" ht="12.75" customHeight="1" x14ac:dyDescent="0.2">
      <c r="B167" s="1">
        <f t="shared" si="8"/>
        <v>42</v>
      </c>
      <c r="C167" s="11"/>
      <c r="D167" s="22" t="str">
        <f t="shared" si="10"/>
        <v/>
      </c>
      <c r="E167" s="4"/>
      <c r="F167" s="4" t="s">
        <v>22</v>
      </c>
      <c r="G167" s="4" t="s">
        <v>251</v>
      </c>
      <c r="H167" s="5" t="s">
        <v>180</v>
      </c>
      <c r="I167" s="154">
        <f>10*6.5*0.1</f>
        <v>6.5</v>
      </c>
      <c r="J167" s="27"/>
      <c r="K167" s="28" t="str">
        <f t="shared" si="9"/>
        <v/>
      </c>
      <c r="N167" s="24"/>
    </row>
    <row r="168" spans="1:18" ht="12.75" customHeight="1" x14ac:dyDescent="0.2">
      <c r="B168" s="1">
        <f t="shared" si="8"/>
        <v>43</v>
      </c>
      <c r="C168" s="21"/>
      <c r="D168" s="22" t="str">
        <f t="shared" si="10"/>
        <v/>
      </c>
      <c r="E168" s="7"/>
      <c r="F168" s="4"/>
      <c r="G168" s="4"/>
      <c r="H168" s="5"/>
      <c r="I168" s="187"/>
      <c r="J168" s="159"/>
      <c r="K168" s="28" t="str">
        <f t="shared" si="9"/>
        <v/>
      </c>
      <c r="N168" s="24"/>
    </row>
    <row r="169" spans="1:18" ht="12.75" customHeight="1" x14ac:dyDescent="0.2">
      <c r="A169" s="195">
        <v>13</v>
      </c>
      <c r="B169" s="1">
        <f t="shared" si="8"/>
        <v>44</v>
      </c>
      <c r="C169" s="11" t="s">
        <v>188</v>
      </c>
      <c r="D169" s="22" t="str">
        <f t="shared" si="10"/>
        <v>E.13</v>
      </c>
      <c r="E169" s="7" t="s">
        <v>189</v>
      </c>
      <c r="F169" s="4"/>
      <c r="G169" s="4"/>
      <c r="H169" s="5"/>
      <c r="I169" s="187"/>
      <c r="J169" s="159"/>
      <c r="K169" s="28" t="str">
        <f t="shared" si="9"/>
        <v/>
      </c>
      <c r="N169" s="24"/>
    </row>
    <row r="170" spans="1:18" ht="12.75" customHeight="1" x14ac:dyDescent="0.2">
      <c r="B170" s="1">
        <f t="shared" si="8"/>
        <v>45</v>
      </c>
      <c r="C170" s="2"/>
      <c r="D170" s="22" t="str">
        <f t="shared" si="10"/>
        <v/>
      </c>
      <c r="E170" s="4"/>
      <c r="F170" s="4"/>
      <c r="G170" s="4"/>
      <c r="H170" s="142"/>
      <c r="I170" s="154"/>
      <c r="J170" s="159"/>
      <c r="K170" s="28" t="str">
        <f t="shared" si="9"/>
        <v/>
      </c>
      <c r="N170" s="162"/>
    </row>
    <row r="171" spans="1:18" ht="12.75" customHeight="1" x14ac:dyDescent="0.2">
      <c r="B171" s="1">
        <f t="shared" si="8"/>
        <v>46</v>
      </c>
      <c r="C171" s="2"/>
      <c r="D171" s="22" t="str">
        <f t="shared" si="10"/>
        <v/>
      </c>
      <c r="E171" s="4" t="s">
        <v>37</v>
      </c>
      <c r="F171" s="4" t="s">
        <v>252</v>
      </c>
      <c r="G171" s="4"/>
      <c r="H171" s="5"/>
      <c r="I171" s="154"/>
      <c r="J171" s="159"/>
      <c r="K171" s="28" t="str">
        <f t="shared" si="9"/>
        <v/>
      </c>
      <c r="N171" s="24"/>
    </row>
    <row r="172" spans="1:18" ht="12.75" customHeight="1" x14ac:dyDescent="0.2">
      <c r="B172" s="1">
        <f t="shared" si="8"/>
        <v>47</v>
      </c>
      <c r="C172" s="2"/>
      <c r="D172" s="22" t="str">
        <f t="shared" si="10"/>
        <v/>
      </c>
      <c r="E172" s="4"/>
      <c r="F172" s="4"/>
      <c r="G172" s="4"/>
      <c r="H172" s="5"/>
      <c r="I172" s="154"/>
      <c r="J172" s="159"/>
      <c r="K172" s="28" t="str">
        <f t="shared" si="9"/>
        <v/>
      </c>
      <c r="N172" s="162"/>
    </row>
    <row r="173" spans="1:18" ht="12.75" customHeight="1" x14ac:dyDescent="0.2">
      <c r="B173" s="1">
        <f t="shared" si="8"/>
        <v>48</v>
      </c>
      <c r="C173" s="2"/>
      <c r="D173" s="22" t="str">
        <f t="shared" si="10"/>
        <v/>
      </c>
      <c r="E173" s="4"/>
      <c r="F173" s="155" t="s">
        <v>22</v>
      </c>
      <c r="G173" s="147" t="s">
        <v>390</v>
      </c>
      <c r="H173" s="142" t="s">
        <v>75</v>
      </c>
      <c r="I173" s="154">
        <f>3.5*6.5*0.25</f>
        <v>5.6875</v>
      </c>
      <c r="J173" s="159"/>
      <c r="K173" s="28" t="str">
        <f t="shared" si="9"/>
        <v/>
      </c>
      <c r="N173" s="24"/>
    </row>
    <row r="174" spans="1:18" ht="12.75" customHeight="1" x14ac:dyDescent="0.2">
      <c r="B174" s="1">
        <f t="shared" si="8"/>
        <v>49</v>
      </c>
      <c r="C174" s="2"/>
      <c r="D174" s="22" t="str">
        <f t="shared" si="10"/>
        <v/>
      </c>
      <c r="E174" s="4"/>
      <c r="F174" s="155"/>
      <c r="G174" s="147"/>
      <c r="H174" s="142"/>
      <c r="I174" s="154"/>
      <c r="J174" s="159"/>
      <c r="K174" s="28" t="str">
        <f t="shared" si="9"/>
        <v/>
      </c>
      <c r="N174" s="24"/>
    </row>
    <row r="175" spans="1:18" ht="12.75" customHeight="1" x14ac:dyDescent="0.2">
      <c r="B175" s="1">
        <f t="shared" si="8"/>
        <v>50</v>
      </c>
      <c r="C175" s="2"/>
      <c r="D175" s="22" t="str">
        <f t="shared" si="10"/>
        <v/>
      </c>
      <c r="E175" s="4"/>
      <c r="F175" s="147" t="s">
        <v>26</v>
      </c>
      <c r="G175" s="147" t="s">
        <v>391</v>
      </c>
      <c r="H175" s="142" t="s">
        <v>75</v>
      </c>
      <c r="I175" s="154">
        <f>3.25*4.75*0.25</f>
        <v>3.859375</v>
      </c>
      <c r="J175" s="159"/>
      <c r="K175" s="28" t="str">
        <f t="shared" si="9"/>
        <v/>
      </c>
      <c r="N175" s="24"/>
    </row>
    <row r="176" spans="1:18" ht="12.75" customHeight="1" x14ac:dyDescent="0.2">
      <c r="B176" s="1">
        <f t="shared" si="8"/>
        <v>51</v>
      </c>
      <c r="C176" s="21"/>
      <c r="D176" s="22" t="str">
        <f t="shared" si="10"/>
        <v/>
      </c>
      <c r="E176" s="147"/>
      <c r="F176" s="147"/>
      <c r="G176" s="147"/>
      <c r="H176" s="142"/>
      <c r="I176" s="154"/>
      <c r="J176" s="27"/>
      <c r="K176" s="28" t="str">
        <f t="shared" si="9"/>
        <v/>
      </c>
      <c r="N176" s="24"/>
    </row>
    <row r="177" spans="2:14" ht="12.75" customHeight="1" x14ac:dyDescent="0.2">
      <c r="B177" s="1">
        <f t="shared" si="8"/>
        <v>52</v>
      </c>
      <c r="C177" s="21"/>
      <c r="D177" s="22" t="str">
        <f t="shared" si="10"/>
        <v/>
      </c>
      <c r="E177" s="147"/>
      <c r="F177" s="147" t="s">
        <v>37</v>
      </c>
      <c r="G177" s="147" t="s">
        <v>392</v>
      </c>
      <c r="H177" s="142" t="s">
        <v>75</v>
      </c>
      <c r="I177" s="154">
        <f>6.75*1.75*0.25</f>
        <v>2.953125</v>
      </c>
      <c r="J177" s="27"/>
      <c r="K177" s="28" t="str">
        <f t="shared" si="9"/>
        <v/>
      </c>
      <c r="N177" s="24"/>
    </row>
    <row r="178" spans="2:14" ht="12.75" customHeight="1" x14ac:dyDescent="0.2">
      <c r="B178" s="1">
        <f t="shared" si="8"/>
        <v>53</v>
      </c>
      <c r="C178" s="21"/>
      <c r="D178" s="22" t="str">
        <f t="shared" si="10"/>
        <v/>
      </c>
      <c r="E178" s="156"/>
      <c r="F178" s="147"/>
      <c r="G178" s="147"/>
      <c r="H178" s="142"/>
      <c r="I178" s="154"/>
      <c r="J178" s="27"/>
      <c r="K178" s="28" t="str">
        <f t="shared" si="9"/>
        <v/>
      </c>
      <c r="N178" s="24"/>
    </row>
    <row r="179" spans="2:14" ht="12.75" customHeight="1" x14ac:dyDescent="0.2">
      <c r="B179" s="1">
        <f t="shared" si="8"/>
        <v>54</v>
      </c>
      <c r="C179" s="21"/>
      <c r="D179" s="22" t="str">
        <f t="shared" si="10"/>
        <v/>
      </c>
      <c r="E179" s="147"/>
      <c r="F179" s="155" t="s">
        <v>41</v>
      </c>
      <c r="G179" s="147" t="s">
        <v>341</v>
      </c>
      <c r="H179" s="142" t="s">
        <v>75</v>
      </c>
      <c r="I179" s="154">
        <f>3*1.5*0.1</f>
        <v>0.45</v>
      </c>
      <c r="J179" s="27"/>
      <c r="K179" s="28" t="str">
        <f t="shared" si="9"/>
        <v/>
      </c>
      <c r="N179" s="24"/>
    </row>
    <row r="180" spans="2:14" ht="12.75" customHeight="1" x14ac:dyDescent="0.2">
      <c r="B180" s="1">
        <f t="shared" si="8"/>
        <v>55</v>
      </c>
      <c r="C180" s="21"/>
      <c r="D180" s="22" t="str">
        <f t="shared" si="10"/>
        <v/>
      </c>
      <c r="E180" s="147"/>
      <c r="F180" s="147"/>
      <c r="G180" s="147"/>
      <c r="H180" s="142"/>
      <c r="I180" s="154"/>
      <c r="J180" s="27"/>
      <c r="K180" s="28" t="str">
        <f t="shared" si="9"/>
        <v/>
      </c>
      <c r="N180" s="24"/>
    </row>
    <row r="181" spans="2:14" ht="12.75" customHeight="1" x14ac:dyDescent="0.2">
      <c r="B181" s="1">
        <f t="shared" si="8"/>
        <v>56</v>
      </c>
      <c r="C181" s="21"/>
      <c r="D181" s="22" t="str">
        <f t="shared" si="10"/>
        <v/>
      </c>
      <c r="E181" s="147"/>
      <c r="F181" s="155" t="s">
        <v>42</v>
      </c>
      <c r="G181" s="147" t="s">
        <v>393</v>
      </c>
      <c r="H181" s="142" t="s">
        <v>75</v>
      </c>
      <c r="I181" s="154">
        <f>ROUNDUP((10*7.5+6.5*7.5*2+3.2*7.5+4.75*7.5+3.2*7.5+6.75*5.9+1.75*5.9+3.25*5.9)*0.25*1.05,0)</f>
        <v>86</v>
      </c>
      <c r="J181" s="27"/>
      <c r="K181" s="28" t="str">
        <f t="shared" si="9"/>
        <v/>
      </c>
      <c r="N181" s="24"/>
    </row>
    <row r="182" spans="2:14" ht="12.75" customHeight="1" x14ac:dyDescent="0.2">
      <c r="B182" s="1">
        <f t="shared" si="8"/>
        <v>57</v>
      </c>
      <c r="C182" s="21"/>
      <c r="D182" s="22" t="str">
        <f t="shared" si="10"/>
        <v/>
      </c>
      <c r="E182" s="147"/>
      <c r="F182" s="147"/>
      <c r="G182" s="147"/>
      <c r="H182" s="142"/>
      <c r="I182" s="154"/>
      <c r="J182" s="27"/>
      <c r="K182" s="28" t="str">
        <f t="shared" si="9"/>
        <v/>
      </c>
      <c r="N182" s="24"/>
    </row>
    <row r="183" spans="2:14" ht="12.75" customHeight="1" x14ac:dyDescent="0.2">
      <c r="B183" s="1">
        <f t="shared" si="8"/>
        <v>58</v>
      </c>
      <c r="C183" s="21"/>
      <c r="D183" s="22" t="str">
        <f t="shared" si="10"/>
        <v/>
      </c>
      <c r="F183" s="155" t="s">
        <v>43</v>
      </c>
      <c r="G183" s="147" t="s">
        <v>394</v>
      </c>
      <c r="H183" s="142" t="s">
        <v>75</v>
      </c>
      <c r="I183" s="154">
        <f>ROUNDUP((6.75+6.75+4.75+4.75)*3*0.25,0)</f>
        <v>18</v>
      </c>
      <c r="J183" s="27"/>
      <c r="K183" s="28" t="str">
        <f t="shared" si="9"/>
        <v/>
      </c>
      <c r="N183" s="24"/>
    </row>
    <row r="184" spans="2:14" ht="12.75" customHeight="1" x14ac:dyDescent="0.2">
      <c r="B184" s="1">
        <f t="shared" si="8"/>
        <v>59</v>
      </c>
      <c r="C184" s="76"/>
      <c r="D184" s="79"/>
      <c r="E184" s="78"/>
      <c r="F184" s="78"/>
      <c r="G184" s="78"/>
      <c r="H184" s="79"/>
      <c r="I184" s="184"/>
      <c r="J184" s="81"/>
      <c r="K184" s="82"/>
      <c r="N184" s="24"/>
    </row>
    <row r="185" spans="2:14" ht="12.75" customHeight="1" x14ac:dyDescent="0.2">
      <c r="B185" s="1">
        <f t="shared" si="8"/>
        <v>60</v>
      </c>
      <c r="C185" s="83" t="str">
        <f>$K$5</f>
        <v>Section E</v>
      </c>
      <c r="D185" s="98" t="str">
        <f>IF(ISBLANK(E193:G244)=TRUE,"Carried forward to summary","Carried forward")</f>
        <v>Carried forward</v>
      </c>
      <c r="I185" s="180"/>
      <c r="J185" s="50"/>
      <c r="K185" s="85" t="str">
        <f>IF(SUM(K129:K183)&lt;1,"",SUM(K129:K183))</f>
        <v/>
      </c>
      <c r="N185" s="24"/>
    </row>
    <row r="186" spans="2:14" ht="12.75" customHeight="1" x14ac:dyDescent="0.2">
      <c r="B186" s="1">
        <f t="shared" si="8"/>
        <v>61</v>
      </c>
      <c r="C186" s="86"/>
      <c r="D186" s="89"/>
      <c r="E186" s="88"/>
      <c r="F186" s="88"/>
      <c r="G186" s="88"/>
      <c r="H186" s="89"/>
      <c r="I186" s="185"/>
      <c r="J186" s="91"/>
      <c r="K186" s="92"/>
      <c r="N186" s="24"/>
    </row>
    <row r="187" spans="2:14" ht="12.75" customHeight="1" x14ac:dyDescent="0.2">
      <c r="B187" s="1">
        <v>1</v>
      </c>
      <c r="C187" s="53" t="s">
        <v>0</v>
      </c>
      <c r="D187" s="54"/>
      <c r="E187" s="55"/>
      <c r="F187" s="55"/>
      <c r="G187" s="55"/>
      <c r="H187" s="54"/>
      <c r="I187" s="181"/>
      <c r="J187" s="57"/>
      <c r="K187" s="58"/>
      <c r="N187" s="24"/>
    </row>
    <row r="188" spans="2:14" ht="12.75" customHeight="1" x14ac:dyDescent="0.2">
      <c r="B188" s="1">
        <f t="shared" ref="B188:B251" si="12">B187+1</f>
        <v>2</v>
      </c>
      <c r="C188" s="59" t="s">
        <v>1</v>
      </c>
      <c r="D188" s="22" t="s">
        <v>2</v>
      </c>
      <c r="E188" s="23"/>
      <c r="F188" s="23"/>
      <c r="G188" s="23" t="s">
        <v>3</v>
      </c>
      <c r="H188" s="22" t="s">
        <v>4</v>
      </c>
      <c r="I188" s="186" t="s">
        <v>5</v>
      </c>
      <c r="J188" s="61" t="s">
        <v>6</v>
      </c>
      <c r="K188" s="62" t="s">
        <v>7</v>
      </c>
      <c r="N188" s="24"/>
    </row>
    <row r="189" spans="2:14" ht="12.75" customHeight="1" x14ac:dyDescent="0.2">
      <c r="B189" s="1">
        <f t="shared" si="12"/>
        <v>3</v>
      </c>
      <c r="C189" s="63" t="s">
        <v>8</v>
      </c>
      <c r="D189" s="64" t="s">
        <v>9</v>
      </c>
      <c r="E189" s="65"/>
      <c r="F189" s="65"/>
      <c r="G189" s="65"/>
      <c r="H189" s="64"/>
      <c r="I189" s="183"/>
      <c r="J189" s="67"/>
      <c r="K189" s="68"/>
      <c r="N189" s="24"/>
    </row>
    <row r="190" spans="2:14" ht="12.75" customHeight="1" x14ac:dyDescent="0.2">
      <c r="B190" s="1">
        <f t="shared" si="12"/>
        <v>4</v>
      </c>
      <c r="C190" s="21"/>
      <c r="D190" s="25"/>
      <c r="I190" s="180"/>
      <c r="J190" s="50"/>
      <c r="K190" s="28"/>
      <c r="N190" s="24"/>
    </row>
    <row r="191" spans="2:14" ht="12.75" customHeight="1" x14ac:dyDescent="0.2">
      <c r="B191" s="1">
        <f t="shared" si="12"/>
        <v>5</v>
      </c>
      <c r="C191" s="21"/>
      <c r="D191" s="25"/>
      <c r="E191" s="23" t="s">
        <v>11</v>
      </c>
      <c r="I191" s="180"/>
      <c r="J191" s="50"/>
      <c r="K191" s="85" t="str">
        <f>IF(K185="","",K185)</f>
        <v/>
      </c>
      <c r="N191" s="24"/>
    </row>
    <row r="192" spans="2:14" ht="12.75" customHeight="1" x14ac:dyDescent="0.2">
      <c r="B192" s="1">
        <f t="shared" si="12"/>
        <v>6</v>
      </c>
      <c r="C192" s="86"/>
      <c r="D192" s="94"/>
      <c r="E192" s="88"/>
      <c r="F192" s="88"/>
      <c r="G192" s="88"/>
      <c r="H192" s="89"/>
      <c r="I192" s="185"/>
      <c r="J192" s="91"/>
      <c r="K192" s="92"/>
      <c r="N192" s="24"/>
    </row>
    <row r="193" spans="1:14" ht="12.75" customHeight="1" x14ac:dyDescent="0.2">
      <c r="B193" s="1">
        <f t="shared" si="12"/>
        <v>7</v>
      </c>
      <c r="C193" s="21"/>
      <c r="D193" s="22" t="str">
        <f t="shared" ref="D193:D244" si="13">IF(A193="","",RIGHT($K$5,1)&amp;"."&amp;IF(LEN(A193)=1,"0"&amp;A193,A193))</f>
        <v/>
      </c>
      <c r="E193" s="101"/>
      <c r="F193" s="71"/>
      <c r="H193" s="25"/>
      <c r="I193" s="189"/>
      <c r="J193" s="27"/>
      <c r="K193" s="28" t="str">
        <f t="shared" ref="K193:K244" si="14">IF(AND(H193&lt;&gt;"",I193=""),"Rate Only",IF(J193="","",I193*J193))</f>
        <v/>
      </c>
      <c r="N193" s="24"/>
    </row>
    <row r="194" spans="1:14" ht="12.75" customHeight="1" x14ac:dyDescent="0.2">
      <c r="B194" s="1">
        <f t="shared" si="12"/>
        <v>8</v>
      </c>
      <c r="C194" s="21"/>
      <c r="D194" s="22"/>
      <c r="E194" s="101"/>
      <c r="F194" s="194" t="s">
        <v>44</v>
      </c>
      <c r="G194" s="24" t="s">
        <v>237</v>
      </c>
      <c r="H194" s="142" t="s">
        <v>75</v>
      </c>
      <c r="I194" s="154">
        <f>ROUNDUP(5.1*7.1*0.3,0)</f>
        <v>11</v>
      </c>
      <c r="J194" s="27"/>
      <c r="K194" s="28" t="str">
        <f t="shared" si="14"/>
        <v/>
      </c>
      <c r="N194" s="24"/>
    </row>
    <row r="195" spans="1:14" ht="12.75" customHeight="1" x14ac:dyDescent="0.2">
      <c r="B195" s="1">
        <f t="shared" si="12"/>
        <v>9</v>
      </c>
      <c r="C195" s="21"/>
      <c r="D195" s="22"/>
      <c r="E195" s="101"/>
      <c r="F195" s="32"/>
      <c r="H195" s="25"/>
      <c r="I195" s="189"/>
      <c r="J195" s="27"/>
      <c r="K195" s="28" t="str">
        <f t="shared" si="14"/>
        <v/>
      </c>
      <c r="N195" s="24"/>
    </row>
    <row r="196" spans="1:14" ht="12.75" customHeight="1" x14ac:dyDescent="0.2">
      <c r="A196" s="195">
        <v>14</v>
      </c>
      <c r="B196" s="1">
        <f t="shared" si="12"/>
        <v>10</v>
      </c>
      <c r="C196" s="11" t="s">
        <v>253</v>
      </c>
      <c r="D196" s="22" t="str">
        <f t="shared" si="13"/>
        <v>E.14</v>
      </c>
      <c r="E196" s="7" t="s">
        <v>254</v>
      </c>
      <c r="F196" s="4"/>
      <c r="G196" s="4"/>
      <c r="H196" s="5"/>
      <c r="I196" s="160"/>
      <c r="J196" s="159"/>
      <c r="K196" s="28" t="str">
        <f t="shared" si="14"/>
        <v/>
      </c>
      <c r="N196" s="24"/>
    </row>
    <row r="197" spans="1:14" ht="12.75" customHeight="1" x14ac:dyDescent="0.2">
      <c r="B197" s="1">
        <f t="shared" si="12"/>
        <v>11</v>
      </c>
      <c r="C197" s="11"/>
      <c r="D197" s="22" t="str">
        <f t="shared" si="13"/>
        <v/>
      </c>
      <c r="E197" s="4"/>
      <c r="F197" s="4"/>
      <c r="G197" s="4"/>
      <c r="H197" s="5"/>
      <c r="I197" s="160"/>
      <c r="J197" s="159"/>
      <c r="K197" s="28" t="str">
        <f t="shared" si="14"/>
        <v/>
      </c>
      <c r="N197" s="24"/>
    </row>
    <row r="198" spans="1:14" ht="12.75" customHeight="1" x14ac:dyDescent="0.2">
      <c r="B198" s="1">
        <f t="shared" si="12"/>
        <v>12</v>
      </c>
      <c r="C198" s="11"/>
      <c r="D198" s="22" t="str">
        <f t="shared" si="13"/>
        <v/>
      </c>
      <c r="E198" s="4" t="s">
        <v>22</v>
      </c>
      <c r="F198" s="4" t="s">
        <v>255</v>
      </c>
      <c r="G198" s="4"/>
      <c r="H198" s="5"/>
      <c r="I198" s="160"/>
      <c r="J198" s="159"/>
      <c r="K198" s="28" t="str">
        <f t="shared" si="14"/>
        <v/>
      </c>
      <c r="N198" s="24"/>
    </row>
    <row r="199" spans="1:14" ht="12.75" customHeight="1" x14ac:dyDescent="0.2">
      <c r="B199" s="1">
        <f t="shared" si="12"/>
        <v>13</v>
      </c>
      <c r="C199" s="11"/>
      <c r="D199" s="22" t="str">
        <f t="shared" si="13"/>
        <v/>
      </c>
      <c r="E199" s="4"/>
      <c r="F199" s="4"/>
      <c r="G199" s="4"/>
      <c r="H199" s="5"/>
      <c r="I199" s="160"/>
      <c r="J199" s="159"/>
      <c r="K199" s="28"/>
      <c r="N199" s="24"/>
    </row>
    <row r="200" spans="1:14" ht="12.75" customHeight="1" x14ac:dyDescent="0.2">
      <c r="B200" s="1">
        <f t="shared" si="12"/>
        <v>14</v>
      </c>
      <c r="C200" s="11"/>
      <c r="D200" s="22" t="str">
        <f t="shared" si="13"/>
        <v/>
      </c>
      <c r="E200" s="4"/>
      <c r="F200" s="4" t="s">
        <v>22</v>
      </c>
      <c r="G200" s="4" t="s">
        <v>397</v>
      </c>
      <c r="H200" s="5" t="s">
        <v>180</v>
      </c>
      <c r="I200" s="160">
        <f>ROUNDUP(I120+10*6.5,0)</f>
        <v>70</v>
      </c>
      <c r="J200" s="159"/>
      <c r="K200" s="28"/>
      <c r="N200" s="24"/>
    </row>
    <row r="201" spans="1:14" ht="12.75" customHeight="1" x14ac:dyDescent="0.2">
      <c r="B201" s="1">
        <f t="shared" si="12"/>
        <v>15</v>
      </c>
      <c r="C201" s="11"/>
      <c r="D201" s="22" t="str">
        <f t="shared" si="13"/>
        <v/>
      </c>
      <c r="E201" s="4"/>
      <c r="F201" s="4"/>
      <c r="G201" s="4"/>
      <c r="H201" s="5"/>
      <c r="I201" s="188"/>
      <c r="J201" s="159"/>
      <c r="K201" s="28"/>
      <c r="N201" s="24"/>
    </row>
    <row r="202" spans="1:14" ht="12.75" customHeight="1" x14ac:dyDescent="0.2">
      <c r="B202" s="1">
        <f t="shared" si="12"/>
        <v>16</v>
      </c>
      <c r="C202" s="11"/>
      <c r="D202" s="22" t="str">
        <f t="shared" si="13"/>
        <v/>
      </c>
      <c r="E202" s="4"/>
      <c r="F202" s="4" t="s">
        <v>26</v>
      </c>
      <c r="G202" s="4" t="s">
        <v>237</v>
      </c>
      <c r="H202" s="5" t="s">
        <v>180</v>
      </c>
      <c r="I202" s="160">
        <f>I118</f>
        <v>37</v>
      </c>
      <c r="J202" s="159"/>
      <c r="K202" s="28"/>
      <c r="N202" s="24"/>
    </row>
    <row r="203" spans="1:14" ht="12.75" customHeight="1" x14ac:dyDescent="0.2">
      <c r="B203" s="1">
        <f t="shared" si="12"/>
        <v>17</v>
      </c>
      <c r="C203" s="11"/>
      <c r="D203" s="22" t="str">
        <f t="shared" si="13"/>
        <v/>
      </c>
      <c r="E203" s="4"/>
      <c r="F203" s="4"/>
      <c r="G203" s="4"/>
      <c r="H203" s="5"/>
      <c r="I203" s="160"/>
      <c r="J203" s="27"/>
      <c r="K203" s="28"/>
      <c r="N203" s="24"/>
    </row>
    <row r="204" spans="1:14" ht="12.75" customHeight="1" x14ac:dyDescent="0.2">
      <c r="A204" s="195">
        <v>15</v>
      </c>
      <c r="B204" s="1">
        <f t="shared" si="12"/>
        <v>18</v>
      </c>
      <c r="C204" s="11" t="s">
        <v>256</v>
      </c>
      <c r="D204" s="22" t="str">
        <f t="shared" si="13"/>
        <v>E.15</v>
      </c>
      <c r="E204" s="7" t="s">
        <v>257</v>
      </c>
      <c r="F204" s="4"/>
      <c r="G204" s="118"/>
      <c r="H204" s="5"/>
      <c r="I204" s="160"/>
      <c r="J204" s="27"/>
      <c r="K204" s="28"/>
      <c r="N204" s="24"/>
    </row>
    <row r="205" spans="1:14" ht="12.75" customHeight="1" x14ac:dyDescent="0.2">
      <c r="B205" s="1">
        <f t="shared" si="12"/>
        <v>19</v>
      </c>
      <c r="C205" s="21"/>
      <c r="D205" s="22" t="str">
        <f t="shared" si="13"/>
        <v/>
      </c>
      <c r="E205" s="10"/>
      <c r="F205" s="117"/>
      <c r="G205" s="118"/>
      <c r="H205" s="5"/>
      <c r="I205" s="188"/>
      <c r="J205" s="27"/>
      <c r="K205" s="28" t="str">
        <f t="shared" si="14"/>
        <v/>
      </c>
      <c r="N205" s="24"/>
    </row>
    <row r="206" spans="1:14" ht="12.75" customHeight="1" x14ac:dyDescent="0.2">
      <c r="B206" s="1">
        <f t="shared" si="12"/>
        <v>20</v>
      </c>
      <c r="C206" s="11"/>
      <c r="D206" s="22" t="str">
        <f t="shared" si="13"/>
        <v/>
      </c>
      <c r="E206" s="4" t="s">
        <v>258</v>
      </c>
      <c r="F206" s="4" t="s">
        <v>421</v>
      </c>
      <c r="G206" s="4"/>
      <c r="H206" s="5"/>
      <c r="I206" s="160"/>
      <c r="J206" s="27"/>
      <c r="K206" s="28" t="str">
        <f t="shared" si="14"/>
        <v/>
      </c>
      <c r="N206" s="24"/>
    </row>
    <row r="207" spans="1:14" ht="12.75" customHeight="1" x14ac:dyDescent="0.2">
      <c r="B207" s="1">
        <f t="shared" si="12"/>
        <v>21</v>
      </c>
      <c r="C207" s="11"/>
      <c r="D207" s="22" t="str">
        <f t="shared" si="13"/>
        <v/>
      </c>
      <c r="E207" s="4"/>
      <c r="F207" s="117"/>
      <c r="G207" s="117"/>
      <c r="H207" s="5"/>
      <c r="I207" s="160"/>
      <c r="J207" s="27"/>
      <c r="K207" s="28" t="str">
        <f t="shared" si="14"/>
        <v/>
      </c>
      <c r="N207" s="24"/>
    </row>
    <row r="208" spans="1:14" ht="12.75" customHeight="1" x14ac:dyDescent="0.2">
      <c r="B208" s="1">
        <f t="shared" si="12"/>
        <v>22</v>
      </c>
      <c r="C208" s="11"/>
      <c r="D208" s="22" t="str">
        <f t="shared" si="13"/>
        <v/>
      </c>
      <c r="E208" s="4"/>
      <c r="F208" s="4" t="s">
        <v>22</v>
      </c>
      <c r="G208" s="4" t="s">
        <v>259</v>
      </c>
      <c r="H208" s="5" t="s">
        <v>89</v>
      </c>
      <c r="I208" s="160">
        <f>10+10+6+6+6+10</f>
        <v>48</v>
      </c>
      <c r="J208" s="27"/>
      <c r="K208" s="28" t="str">
        <f t="shared" si="14"/>
        <v/>
      </c>
      <c r="N208" s="24"/>
    </row>
    <row r="209" spans="1:14" ht="12.75" customHeight="1" x14ac:dyDescent="0.2">
      <c r="B209" s="1">
        <f t="shared" si="12"/>
        <v>23</v>
      </c>
      <c r="C209" s="2"/>
      <c r="D209" s="22" t="str">
        <f t="shared" si="13"/>
        <v/>
      </c>
      <c r="E209" s="4"/>
      <c r="F209" s="4"/>
      <c r="G209" s="4" t="s">
        <v>260</v>
      </c>
      <c r="H209" s="5"/>
      <c r="I209" s="160"/>
      <c r="J209" s="27"/>
      <c r="K209" s="28" t="str">
        <f t="shared" si="14"/>
        <v/>
      </c>
      <c r="N209" s="24"/>
    </row>
    <row r="210" spans="1:14" ht="12.75" customHeight="1" x14ac:dyDescent="0.2">
      <c r="B210" s="1">
        <f t="shared" si="12"/>
        <v>24</v>
      </c>
      <c r="C210" s="11"/>
      <c r="D210" s="22" t="str">
        <f t="shared" si="13"/>
        <v/>
      </c>
      <c r="E210" s="4"/>
      <c r="F210" s="4"/>
      <c r="G210" s="118"/>
      <c r="H210" s="5"/>
      <c r="I210" s="160"/>
      <c r="J210" s="27"/>
      <c r="K210" s="28" t="str">
        <f t="shared" si="14"/>
        <v/>
      </c>
      <c r="N210" s="24"/>
    </row>
    <row r="211" spans="1:14" ht="12.75" customHeight="1" x14ac:dyDescent="0.2">
      <c r="A211" s="195">
        <v>16</v>
      </c>
      <c r="B211" s="1">
        <f t="shared" si="12"/>
        <v>25</v>
      </c>
      <c r="C211" s="2"/>
      <c r="D211" s="22" t="str">
        <f t="shared" si="13"/>
        <v>E.16</v>
      </c>
      <c r="E211" s="153" t="s">
        <v>210</v>
      </c>
      <c r="F211" s="147"/>
      <c r="G211" s="147"/>
      <c r="H211" s="142" t="s">
        <v>75</v>
      </c>
      <c r="I211" s="154">
        <v>8</v>
      </c>
      <c r="J211" s="27"/>
      <c r="K211" s="28" t="str">
        <f t="shared" si="14"/>
        <v/>
      </c>
      <c r="N211" s="24"/>
    </row>
    <row r="212" spans="1:14" ht="12.75" customHeight="1" x14ac:dyDescent="0.2">
      <c r="B212" s="1">
        <f t="shared" si="12"/>
        <v>26</v>
      </c>
      <c r="C212" s="11"/>
      <c r="D212" s="22" t="str">
        <f t="shared" si="13"/>
        <v/>
      </c>
      <c r="E212" s="4"/>
      <c r="F212" s="4"/>
      <c r="G212" s="4"/>
      <c r="H212" s="5"/>
      <c r="I212" s="160"/>
      <c r="J212" s="27"/>
      <c r="K212" s="28" t="str">
        <f t="shared" si="14"/>
        <v/>
      </c>
      <c r="N212" s="24"/>
    </row>
    <row r="213" spans="1:14" ht="12.75" customHeight="1" x14ac:dyDescent="0.2">
      <c r="A213" s="195">
        <v>17</v>
      </c>
      <c r="B213" s="1">
        <f t="shared" si="12"/>
        <v>27</v>
      </c>
      <c r="C213" s="11"/>
      <c r="D213" s="22" t="str">
        <f t="shared" si="13"/>
        <v>E.17</v>
      </c>
      <c r="E213" s="7" t="s">
        <v>261</v>
      </c>
      <c r="F213" s="4"/>
      <c r="G213" s="4"/>
      <c r="H213" s="5"/>
      <c r="I213" s="187"/>
      <c r="J213" s="27"/>
      <c r="K213" s="28" t="str">
        <f t="shared" si="14"/>
        <v/>
      </c>
      <c r="N213" s="24"/>
    </row>
    <row r="214" spans="1:14" ht="12.75" customHeight="1" x14ac:dyDescent="0.2">
      <c r="B214" s="1">
        <f t="shared" si="12"/>
        <v>28</v>
      </c>
      <c r="C214" s="11"/>
      <c r="D214" s="22" t="str">
        <f t="shared" si="13"/>
        <v/>
      </c>
      <c r="E214" s="4"/>
      <c r="F214" s="4"/>
      <c r="G214" s="4"/>
      <c r="H214" s="5"/>
      <c r="I214" s="187"/>
      <c r="J214" s="27"/>
      <c r="K214" s="28" t="str">
        <f t="shared" si="14"/>
        <v/>
      </c>
      <c r="N214" s="24"/>
    </row>
    <row r="215" spans="1:14" ht="12.75" customHeight="1" x14ac:dyDescent="0.2">
      <c r="B215" s="1">
        <f t="shared" si="12"/>
        <v>29</v>
      </c>
      <c r="C215" s="11"/>
      <c r="D215" s="22" t="str">
        <f t="shared" si="13"/>
        <v/>
      </c>
      <c r="E215" s="4" t="s">
        <v>22</v>
      </c>
      <c r="F215" s="4" t="s">
        <v>221</v>
      </c>
      <c r="G215" s="4"/>
      <c r="H215" s="142" t="s">
        <v>180</v>
      </c>
      <c r="I215" s="154">
        <f>ROUNDUP((6.75+6.75+4.75+4.75)*3+(3+3+3+4.75+4.75)*7.5,0)</f>
        <v>208</v>
      </c>
      <c r="J215" s="27"/>
      <c r="K215" s="28" t="str">
        <f t="shared" si="14"/>
        <v/>
      </c>
      <c r="N215" s="24"/>
    </row>
    <row r="216" spans="1:14" ht="12.75" customHeight="1" x14ac:dyDescent="0.2">
      <c r="B216" s="1">
        <f t="shared" si="12"/>
        <v>30</v>
      </c>
      <c r="C216" s="11"/>
      <c r="D216" s="22" t="str">
        <f t="shared" si="13"/>
        <v/>
      </c>
      <c r="E216" s="4"/>
      <c r="F216" s="4"/>
      <c r="G216" s="4"/>
      <c r="H216" s="5"/>
      <c r="I216" s="154"/>
      <c r="J216" s="27"/>
      <c r="K216" s="28" t="str">
        <f t="shared" si="14"/>
        <v/>
      </c>
      <c r="N216" s="24"/>
    </row>
    <row r="217" spans="1:14" ht="12.75" customHeight="1" x14ac:dyDescent="0.2">
      <c r="B217" s="1">
        <f t="shared" si="12"/>
        <v>31</v>
      </c>
      <c r="C217" s="11"/>
      <c r="D217" s="22" t="str">
        <f t="shared" si="13"/>
        <v/>
      </c>
      <c r="E217" s="4" t="s">
        <v>26</v>
      </c>
      <c r="F217" s="4" t="s">
        <v>222</v>
      </c>
      <c r="G217" s="4"/>
      <c r="H217" s="142" t="s">
        <v>180</v>
      </c>
      <c r="I217" s="154">
        <f>ROUNDUP(6.75+4.75,0)</f>
        <v>12</v>
      </c>
      <c r="J217" s="27"/>
      <c r="K217" s="28" t="str">
        <f t="shared" si="14"/>
        <v/>
      </c>
      <c r="N217" s="24"/>
    </row>
    <row r="218" spans="1:14" ht="12.75" customHeight="1" x14ac:dyDescent="0.2">
      <c r="B218" s="1">
        <f t="shared" si="12"/>
        <v>32</v>
      </c>
      <c r="C218" s="11"/>
      <c r="D218" s="22" t="str">
        <f t="shared" si="13"/>
        <v/>
      </c>
      <c r="E218" s="4"/>
      <c r="F218" s="4"/>
      <c r="G218" s="4"/>
      <c r="H218" s="5"/>
      <c r="I218" s="154"/>
      <c r="J218" s="27"/>
      <c r="K218" s="28" t="str">
        <f t="shared" si="14"/>
        <v/>
      </c>
      <c r="N218" s="24"/>
    </row>
    <row r="219" spans="1:14" ht="12.75" customHeight="1" x14ac:dyDescent="0.2">
      <c r="B219" s="1">
        <f t="shared" si="12"/>
        <v>33</v>
      </c>
      <c r="C219" s="11"/>
      <c r="D219" s="22" t="str">
        <f t="shared" si="13"/>
        <v/>
      </c>
      <c r="E219" s="4" t="s">
        <v>37</v>
      </c>
      <c r="F219" s="4" t="s">
        <v>223</v>
      </c>
      <c r="G219" s="4"/>
      <c r="H219" s="142" t="s">
        <v>180</v>
      </c>
      <c r="I219" s="154">
        <f>I217</f>
        <v>12</v>
      </c>
      <c r="J219" s="27"/>
      <c r="K219" s="28" t="str">
        <f t="shared" si="14"/>
        <v/>
      </c>
      <c r="N219" s="24"/>
    </row>
    <row r="220" spans="1:14" ht="12.75" customHeight="1" x14ac:dyDescent="0.2">
      <c r="B220" s="1">
        <f t="shared" si="12"/>
        <v>34</v>
      </c>
      <c r="C220" s="11"/>
      <c r="D220" s="22"/>
      <c r="E220" s="4"/>
      <c r="F220" s="4"/>
      <c r="G220" s="4"/>
      <c r="H220" s="5"/>
      <c r="I220" s="154"/>
      <c r="J220" s="27"/>
      <c r="K220" s="28" t="str">
        <f t="shared" si="14"/>
        <v/>
      </c>
      <c r="N220" s="24"/>
    </row>
    <row r="221" spans="1:14" ht="12.75" customHeight="1" x14ac:dyDescent="0.2">
      <c r="B221" s="1">
        <f t="shared" si="12"/>
        <v>35</v>
      </c>
      <c r="C221" s="29" t="s">
        <v>192</v>
      </c>
      <c r="D221" s="22" t="str">
        <f t="shared" ref="D221:D228" si="15">IF(A221="","",RIGHT($K$5,1)&amp;"."&amp;IF(LEN(A221)=1,"0"&amp;A221,A221))</f>
        <v/>
      </c>
      <c r="E221" s="3" t="s">
        <v>225</v>
      </c>
      <c r="F221" s="118"/>
      <c r="G221" s="10"/>
      <c r="H221" s="5"/>
      <c r="I221" s="160"/>
      <c r="J221" s="27"/>
      <c r="K221" s="28" t="str">
        <f t="shared" si="14"/>
        <v/>
      </c>
      <c r="N221" s="24"/>
    </row>
    <row r="222" spans="1:14" ht="12.75" customHeight="1" x14ac:dyDescent="0.2">
      <c r="B222" s="1">
        <f t="shared" si="12"/>
        <v>36</v>
      </c>
      <c r="C222" s="11" t="s">
        <v>224</v>
      </c>
      <c r="D222" s="22" t="str">
        <f t="shared" si="15"/>
        <v/>
      </c>
      <c r="E222" s="10"/>
      <c r="F222" s="117"/>
      <c r="G222" s="118"/>
      <c r="H222" s="5"/>
      <c r="I222" s="160"/>
      <c r="J222" s="27"/>
      <c r="K222" s="28" t="str">
        <f t="shared" si="14"/>
        <v/>
      </c>
    </row>
    <row r="223" spans="1:14" ht="12.75" customHeight="1" x14ac:dyDescent="0.2">
      <c r="A223" s="195">
        <v>18</v>
      </c>
      <c r="B223" s="1">
        <f t="shared" si="12"/>
        <v>37</v>
      </c>
      <c r="C223" s="21" t="s">
        <v>226</v>
      </c>
      <c r="D223" s="22" t="str">
        <f t="shared" si="15"/>
        <v>E.18</v>
      </c>
      <c r="E223" s="10" t="s">
        <v>398</v>
      </c>
      <c r="F223" s="117"/>
      <c r="G223" s="118"/>
      <c r="H223" s="5"/>
      <c r="I223" s="160"/>
      <c r="J223" s="27"/>
      <c r="K223" s="28" t="str">
        <f t="shared" si="14"/>
        <v/>
      </c>
    </row>
    <row r="224" spans="1:14" ht="12.75" customHeight="1" x14ac:dyDescent="0.2">
      <c r="B224" s="1">
        <f t="shared" si="12"/>
        <v>38</v>
      </c>
      <c r="C224" s="11"/>
      <c r="D224" s="22" t="str">
        <f t="shared" si="15"/>
        <v/>
      </c>
      <c r="E224" s="10" t="s">
        <v>228</v>
      </c>
      <c r="F224" s="117"/>
      <c r="G224" s="118"/>
      <c r="H224" s="5"/>
      <c r="I224" s="160"/>
      <c r="J224" s="27"/>
      <c r="K224" s="28" t="str">
        <f t="shared" si="14"/>
        <v/>
      </c>
    </row>
    <row r="225" spans="1:11" ht="12.75" customHeight="1" x14ac:dyDescent="0.2">
      <c r="B225" s="1">
        <f t="shared" si="12"/>
        <v>39</v>
      </c>
      <c r="C225" s="21"/>
      <c r="D225" s="22" t="str">
        <f t="shared" si="15"/>
        <v/>
      </c>
      <c r="E225" s="10" t="s">
        <v>227</v>
      </c>
      <c r="F225" s="117"/>
      <c r="G225" s="118"/>
      <c r="H225" s="5"/>
      <c r="I225" s="160"/>
      <c r="J225" s="27"/>
      <c r="K225" s="28" t="str">
        <f t="shared" si="14"/>
        <v/>
      </c>
    </row>
    <row r="226" spans="1:11" ht="12.75" customHeight="1" x14ac:dyDescent="0.2">
      <c r="B226" s="1">
        <f t="shared" si="12"/>
        <v>40</v>
      </c>
      <c r="C226" s="21"/>
      <c r="D226" s="22" t="str">
        <f t="shared" si="15"/>
        <v/>
      </c>
      <c r="E226" s="10"/>
      <c r="F226" s="117"/>
      <c r="G226" s="118"/>
      <c r="H226" s="5"/>
      <c r="I226" s="188"/>
      <c r="J226" s="27"/>
      <c r="K226" s="28" t="str">
        <f t="shared" si="14"/>
        <v/>
      </c>
    </row>
    <row r="227" spans="1:11" ht="12.75" customHeight="1" x14ac:dyDescent="0.2">
      <c r="B227" s="1">
        <f t="shared" si="12"/>
        <v>41</v>
      </c>
      <c r="C227" s="11"/>
      <c r="D227" s="22" t="str">
        <f t="shared" si="15"/>
        <v/>
      </c>
      <c r="E227" s="4" t="s">
        <v>22</v>
      </c>
      <c r="F227" s="4" t="s">
        <v>229</v>
      </c>
      <c r="G227" s="118"/>
      <c r="H227" s="5" t="s">
        <v>184</v>
      </c>
      <c r="I227" s="160">
        <f>9*46</f>
        <v>414</v>
      </c>
      <c r="J227" s="27"/>
      <c r="K227" s="28" t="str">
        <f t="shared" si="14"/>
        <v/>
      </c>
    </row>
    <row r="228" spans="1:11" ht="12.75" customHeight="1" x14ac:dyDescent="0.2">
      <c r="B228" s="1">
        <f t="shared" si="12"/>
        <v>42</v>
      </c>
      <c r="C228" s="11"/>
      <c r="D228" s="22" t="str">
        <f t="shared" si="15"/>
        <v/>
      </c>
      <c r="E228" s="41"/>
      <c r="F228" s="4"/>
      <c r="G228" s="4"/>
      <c r="H228" s="2"/>
      <c r="I228" s="160"/>
      <c r="J228" s="27"/>
      <c r="K228" s="28" t="str">
        <f t="shared" si="14"/>
        <v/>
      </c>
    </row>
    <row r="229" spans="1:11" ht="12.75" customHeight="1" x14ac:dyDescent="0.2">
      <c r="B229" s="1">
        <f t="shared" si="12"/>
        <v>43</v>
      </c>
      <c r="C229" s="11"/>
      <c r="D229" s="22"/>
      <c r="E229" s="4">
        <v>0.02</v>
      </c>
      <c r="F229" s="4" t="s">
        <v>345</v>
      </c>
      <c r="G229" s="118"/>
      <c r="H229" s="5" t="s">
        <v>39</v>
      </c>
      <c r="I229" s="160">
        <v>1</v>
      </c>
      <c r="J229" s="27"/>
      <c r="K229" s="28" t="str">
        <f t="shared" si="14"/>
        <v/>
      </c>
    </row>
    <row r="230" spans="1:11" ht="12.75" customHeight="1" x14ac:dyDescent="0.2">
      <c r="B230" s="1">
        <f t="shared" si="12"/>
        <v>44</v>
      </c>
      <c r="C230" s="2"/>
      <c r="D230" s="22"/>
      <c r="E230" s="4"/>
      <c r="F230" s="4"/>
      <c r="G230" s="4"/>
      <c r="H230" s="5"/>
      <c r="I230" s="154"/>
      <c r="J230" s="27"/>
      <c r="K230" s="28" t="str">
        <f t="shared" si="14"/>
        <v/>
      </c>
    </row>
    <row r="231" spans="1:11" ht="12.75" customHeight="1" x14ac:dyDescent="0.2">
      <c r="B231" s="1">
        <f t="shared" si="12"/>
        <v>45</v>
      </c>
      <c r="C231" s="11"/>
      <c r="D231" s="22"/>
      <c r="E231" s="4"/>
      <c r="F231" s="4"/>
      <c r="G231" s="4"/>
      <c r="H231" s="5"/>
      <c r="I231" s="154"/>
      <c r="J231" s="27"/>
      <c r="K231" s="28" t="str">
        <f t="shared" si="14"/>
        <v/>
      </c>
    </row>
    <row r="232" spans="1:11" ht="12.75" customHeight="1" x14ac:dyDescent="0.2">
      <c r="A232" s="195">
        <v>19</v>
      </c>
      <c r="B232" s="1">
        <f t="shared" si="12"/>
        <v>46</v>
      </c>
      <c r="C232" s="2"/>
      <c r="D232" s="22" t="str">
        <f t="shared" ref="D232:D236" si="16">IF(A232="","",RIGHT($K$5,1)&amp;"."&amp;IF(LEN(A232)=1,"0"&amp;A232,A232))</f>
        <v>E.19</v>
      </c>
      <c r="E232" s="7" t="s">
        <v>361</v>
      </c>
      <c r="F232" s="4"/>
      <c r="G232" s="4"/>
      <c r="H232" s="142"/>
      <c r="I232" s="154"/>
      <c r="J232" s="27"/>
      <c r="K232" s="28" t="str">
        <f t="shared" si="14"/>
        <v/>
      </c>
    </row>
    <row r="233" spans="1:11" ht="12.75" customHeight="1" x14ac:dyDescent="0.2">
      <c r="B233" s="1">
        <f t="shared" si="12"/>
        <v>47</v>
      </c>
      <c r="C233" s="11"/>
      <c r="D233" s="22" t="str">
        <f t="shared" si="16"/>
        <v/>
      </c>
      <c r="E233" s="4"/>
      <c r="F233" s="4"/>
      <c r="G233" s="4"/>
      <c r="H233" s="5"/>
      <c r="I233" s="154"/>
      <c r="J233" s="27"/>
      <c r="K233" s="28" t="str">
        <f t="shared" si="14"/>
        <v/>
      </c>
    </row>
    <row r="234" spans="1:11" ht="12.75" customHeight="1" x14ac:dyDescent="0.2">
      <c r="B234" s="1">
        <f t="shared" si="12"/>
        <v>48</v>
      </c>
      <c r="C234" s="11"/>
      <c r="D234" s="22" t="str">
        <f t="shared" si="16"/>
        <v/>
      </c>
      <c r="E234" s="4" t="s">
        <v>22</v>
      </c>
      <c r="F234" s="4" t="s">
        <v>263</v>
      </c>
      <c r="G234" s="4"/>
      <c r="H234" s="5"/>
      <c r="I234" s="154"/>
      <c r="J234" s="27"/>
      <c r="K234" s="28" t="str">
        <f t="shared" si="14"/>
        <v/>
      </c>
    </row>
    <row r="235" spans="1:11" ht="12.75" customHeight="1" x14ac:dyDescent="0.2">
      <c r="B235" s="1">
        <f t="shared" si="12"/>
        <v>49</v>
      </c>
      <c r="C235" s="11"/>
      <c r="D235" s="22" t="str">
        <f t="shared" si="16"/>
        <v/>
      </c>
      <c r="E235" s="4"/>
      <c r="F235" s="4"/>
      <c r="G235" s="4"/>
      <c r="H235" s="5"/>
      <c r="I235" s="154"/>
      <c r="J235" s="27"/>
      <c r="K235" s="28" t="str">
        <f t="shared" si="14"/>
        <v/>
      </c>
    </row>
    <row r="236" spans="1:11" ht="12.75" customHeight="1" x14ac:dyDescent="0.2">
      <c r="B236" s="1">
        <f t="shared" si="12"/>
        <v>50</v>
      </c>
      <c r="C236" s="11"/>
      <c r="D236" s="22" t="str">
        <f t="shared" si="16"/>
        <v/>
      </c>
      <c r="E236" s="4"/>
      <c r="F236" s="4" t="s">
        <v>22</v>
      </c>
      <c r="G236" s="4" t="s">
        <v>346</v>
      </c>
      <c r="H236" s="5" t="s">
        <v>89</v>
      </c>
      <c r="I236" s="154">
        <f>ROUNDUP(1.75+1.75+6.75+4,0)</f>
        <v>15</v>
      </c>
      <c r="J236" s="27"/>
      <c r="K236" s="28" t="str">
        <f t="shared" si="14"/>
        <v/>
      </c>
    </row>
    <row r="237" spans="1:11" ht="12.75" customHeight="1" x14ac:dyDescent="0.2">
      <c r="B237" s="1">
        <f t="shared" si="12"/>
        <v>51</v>
      </c>
      <c r="C237" s="11"/>
      <c r="D237" s="22"/>
      <c r="E237" s="153"/>
      <c r="F237" s="147"/>
      <c r="G237" s="147" t="s">
        <v>347</v>
      </c>
      <c r="H237" s="142"/>
      <c r="I237" s="154"/>
      <c r="J237" s="27"/>
      <c r="K237" s="28" t="str">
        <f t="shared" si="14"/>
        <v/>
      </c>
    </row>
    <row r="238" spans="1:11" ht="12.75" customHeight="1" x14ac:dyDescent="0.2">
      <c r="B238" s="1">
        <f t="shared" si="12"/>
        <v>52</v>
      </c>
      <c r="C238" s="11"/>
      <c r="D238" s="22"/>
      <c r="E238" s="147"/>
      <c r="F238" s="147"/>
      <c r="G238" s="147"/>
      <c r="H238" s="142"/>
      <c r="I238" s="154"/>
      <c r="J238" s="27"/>
      <c r="K238" s="28" t="str">
        <f t="shared" si="14"/>
        <v/>
      </c>
    </row>
    <row r="239" spans="1:11" ht="12.75" customHeight="1" x14ac:dyDescent="0.2">
      <c r="A239" s="195">
        <v>20</v>
      </c>
      <c r="B239" s="1">
        <f t="shared" si="12"/>
        <v>53</v>
      </c>
      <c r="C239" s="11"/>
      <c r="D239" s="22"/>
      <c r="E239" s="7" t="s">
        <v>266</v>
      </c>
      <c r="F239" s="4"/>
      <c r="G239" s="4"/>
      <c r="H239" s="5"/>
      <c r="I239" s="160"/>
      <c r="J239" s="27"/>
      <c r="K239" s="28" t="str">
        <f t="shared" si="14"/>
        <v/>
      </c>
    </row>
    <row r="240" spans="1:11" ht="12.75" customHeight="1" x14ac:dyDescent="0.2">
      <c r="B240" s="1">
        <f t="shared" si="12"/>
        <v>54</v>
      </c>
      <c r="C240" s="11"/>
      <c r="D240" s="22"/>
      <c r="E240" s="4" t="s">
        <v>264</v>
      </c>
      <c r="F240" s="4"/>
      <c r="G240" s="4"/>
      <c r="H240" s="5"/>
      <c r="I240" s="160"/>
      <c r="J240" s="27"/>
      <c r="K240" s="28" t="str">
        <f t="shared" si="14"/>
        <v/>
      </c>
    </row>
    <row r="241" spans="1:11" ht="12.75" customHeight="1" x14ac:dyDescent="0.2">
      <c r="B241" s="1">
        <f t="shared" si="12"/>
        <v>55</v>
      </c>
      <c r="C241" s="11"/>
      <c r="D241" s="22"/>
      <c r="E241" s="4"/>
      <c r="F241" s="4"/>
      <c r="G241" s="4"/>
      <c r="H241" s="5"/>
      <c r="I241" s="160"/>
      <c r="J241" s="27"/>
      <c r="K241" s="28" t="str">
        <f t="shared" si="14"/>
        <v/>
      </c>
    </row>
    <row r="242" spans="1:11" ht="12.75" customHeight="1" x14ac:dyDescent="0.2">
      <c r="B242" s="1">
        <f t="shared" si="12"/>
        <v>56</v>
      </c>
      <c r="C242" s="11"/>
      <c r="D242" s="22"/>
      <c r="E242" s="4" t="s">
        <v>22</v>
      </c>
      <c r="F242" s="4" t="s">
        <v>399</v>
      </c>
      <c r="G242" s="4"/>
      <c r="H242" s="5" t="s">
        <v>89</v>
      </c>
      <c r="I242" s="160">
        <v>8.4</v>
      </c>
      <c r="J242" s="27"/>
      <c r="K242" s="28" t="str">
        <f t="shared" si="14"/>
        <v/>
      </c>
    </row>
    <row r="243" spans="1:11" ht="12.75" customHeight="1" x14ac:dyDescent="0.2">
      <c r="B243" s="1">
        <f t="shared" si="12"/>
        <v>57</v>
      </c>
      <c r="C243" s="21"/>
      <c r="D243" s="22" t="str">
        <f t="shared" si="13"/>
        <v/>
      </c>
      <c r="E243" s="9"/>
      <c r="F243" s="4"/>
      <c r="G243" s="113"/>
      <c r="H243" s="5"/>
      <c r="I243" s="160"/>
      <c r="J243" s="27"/>
      <c r="K243" s="28" t="str">
        <f t="shared" si="14"/>
        <v/>
      </c>
    </row>
    <row r="244" spans="1:11" ht="12.75" customHeight="1" x14ac:dyDescent="0.2">
      <c r="B244" s="1">
        <f t="shared" si="12"/>
        <v>58</v>
      </c>
      <c r="C244" s="21"/>
      <c r="D244" s="22" t="str">
        <f t="shared" si="13"/>
        <v/>
      </c>
      <c r="H244" s="25"/>
      <c r="I244" s="160"/>
      <c r="J244" s="27"/>
      <c r="K244" s="28" t="str">
        <f t="shared" si="14"/>
        <v/>
      </c>
    </row>
    <row r="245" spans="1:11" ht="12.75" customHeight="1" x14ac:dyDescent="0.2">
      <c r="B245" s="1">
        <f t="shared" si="12"/>
        <v>59</v>
      </c>
      <c r="C245" s="76"/>
      <c r="D245" s="79"/>
      <c r="E245" s="78"/>
      <c r="F245" s="78"/>
      <c r="G245" s="78"/>
      <c r="H245" s="79"/>
      <c r="I245" s="184"/>
      <c r="J245" s="81"/>
      <c r="K245" s="82"/>
    </row>
    <row r="246" spans="1:11" ht="12.75" customHeight="1" x14ac:dyDescent="0.2">
      <c r="B246" s="1">
        <f t="shared" si="12"/>
        <v>60</v>
      </c>
      <c r="C246" s="83" t="str">
        <f>$K$5</f>
        <v>Section E</v>
      </c>
      <c r="D246" s="98" t="str">
        <f>IF(ISBLANK(E254:G305)=TRUE,"Carried forward to summary","Carried forward")</f>
        <v>Carried forward</v>
      </c>
      <c r="I246" s="180"/>
      <c r="J246" s="50"/>
      <c r="K246" s="85" t="str">
        <f>IF(SUM(K190:K244)&lt;1,"",SUM(K190:K244))</f>
        <v/>
      </c>
    </row>
    <row r="247" spans="1:11" ht="12.75" customHeight="1" x14ac:dyDescent="0.2">
      <c r="B247" s="1">
        <f t="shared" si="12"/>
        <v>61</v>
      </c>
      <c r="C247" s="86"/>
      <c r="D247" s="89"/>
      <c r="E247" s="88"/>
      <c r="F247" s="88"/>
      <c r="G247" s="88"/>
      <c r="H247" s="89"/>
      <c r="I247" s="185"/>
      <c r="J247" s="91"/>
      <c r="K247" s="92"/>
    </row>
    <row r="248" spans="1:11" ht="12.75" customHeight="1" x14ac:dyDescent="0.2">
      <c r="B248" s="1">
        <v>1</v>
      </c>
      <c r="C248" s="53" t="s">
        <v>0</v>
      </c>
      <c r="D248" s="54"/>
      <c r="E248" s="55"/>
      <c r="F248" s="55"/>
      <c r="G248" s="55"/>
      <c r="H248" s="54"/>
      <c r="I248" s="181"/>
      <c r="J248" s="57"/>
      <c r="K248" s="58"/>
    </row>
    <row r="249" spans="1:11" ht="12.75" customHeight="1" x14ac:dyDescent="0.2">
      <c r="B249" s="1">
        <f t="shared" si="12"/>
        <v>2</v>
      </c>
      <c r="C249" s="59" t="s">
        <v>1</v>
      </c>
      <c r="D249" s="22" t="s">
        <v>2</v>
      </c>
      <c r="E249" s="23"/>
      <c r="F249" s="23"/>
      <c r="G249" s="23" t="s">
        <v>3</v>
      </c>
      <c r="H249" s="22" t="s">
        <v>4</v>
      </c>
      <c r="I249" s="186" t="s">
        <v>5</v>
      </c>
      <c r="J249" s="61" t="s">
        <v>6</v>
      </c>
      <c r="K249" s="62" t="s">
        <v>7</v>
      </c>
    </row>
    <row r="250" spans="1:11" ht="12.75" customHeight="1" x14ac:dyDescent="0.2">
      <c r="B250" s="1">
        <f t="shared" si="12"/>
        <v>3</v>
      </c>
      <c r="C250" s="63" t="s">
        <v>8</v>
      </c>
      <c r="D250" s="64" t="s">
        <v>9</v>
      </c>
      <c r="E250" s="65"/>
      <c r="F250" s="65"/>
      <c r="G250" s="65"/>
      <c r="H250" s="64"/>
      <c r="I250" s="183"/>
      <c r="J250" s="67"/>
      <c r="K250" s="68"/>
    </row>
    <row r="251" spans="1:11" ht="12.75" customHeight="1" x14ac:dyDescent="0.2">
      <c r="B251" s="1">
        <f t="shared" si="12"/>
        <v>4</v>
      </c>
      <c r="C251" s="21"/>
      <c r="D251" s="25"/>
      <c r="I251" s="180"/>
      <c r="J251" s="50"/>
      <c r="K251" s="28"/>
    </row>
    <row r="252" spans="1:11" ht="12.75" customHeight="1" x14ac:dyDescent="0.2">
      <c r="B252" s="1">
        <f t="shared" ref="B252:B315" si="17">B251+1</f>
        <v>5</v>
      </c>
      <c r="C252" s="21"/>
      <c r="D252" s="25"/>
      <c r="E252" s="23" t="s">
        <v>11</v>
      </c>
      <c r="I252" s="180"/>
      <c r="J252" s="50"/>
      <c r="K252" s="85" t="str">
        <f>IF(K246="","",K246)</f>
        <v/>
      </c>
    </row>
    <row r="253" spans="1:11" ht="12.75" customHeight="1" x14ac:dyDescent="0.2">
      <c r="B253" s="1">
        <f t="shared" si="17"/>
        <v>6</v>
      </c>
      <c r="C253" s="86"/>
      <c r="D253" s="94"/>
      <c r="E253" s="88"/>
      <c r="F253" s="88"/>
      <c r="G253" s="88"/>
      <c r="H253" s="89"/>
      <c r="I253" s="185"/>
      <c r="J253" s="91"/>
      <c r="K253" s="92"/>
    </row>
    <row r="254" spans="1:11" ht="12.75" customHeight="1" x14ac:dyDescent="0.2">
      <c r="B254" s="1">
        <f t="shared" si="17"/>
        <v>7</v>
      </c>
      <c r="C254" s="21"/>
      <c r="D254" s="22" t="str">
        <f t="shared" ref="D254:D305" si="18">IF(A254="","",RIGHT($K$5,1)&amp;"."&amp;IF(LEN(A254)=1,"0"&amp;A254,A254))</f>
        <v/>
      </c>
      <c r="E254" s="120"/>
      <c r="F254" s="121"/>
      <c r="G254" s="122"/>
      <c r="H254" s="25"/>
      <c r="I254" s="189"/>
      <c r="J254" s="27"/>
      <c r="K254" s="28" t="str">
        <f t="shared" ref="K254:K305" si="19">IF(AND(H254&lt;&gt;"",I254=""),"Rate Only",IF(J254="","",I254*J254))</f>
        <v/>
      </c>
    </row>
    <row r="255" spans="1:11" ht="12.75" customHeight="1" x14ac:dyDescent="0.2">
      <c r="A255" s="195">
        <v>21</v>
      </c>
      <c r="B255" s="1">
        <f t="shared" si="17"/>
        <v>8</v>
      </c>
      <c r="C255" s="11"/>
      <c r="D255" s="22" t="str">
        <f t="shared" si="18"/>
        <v>E.21</v>
      </c>
      <c r="E255" s="7" t="s">
        <v>350</v>
      </c>
      <c r="F255" s="4"/>
      <c r="G255" s="109"/>
      <c r="H255" s="25"/>
      <c r="I255" s="160"/>
      <c r="J255" s="27"/>
      <c r="K255" s="28" t="str">
        <f t="shared" si="19"/>
        <v/>
      </c>
    </row>
    <row r="256" spans="1:11" ht="12.75" customHeight="1" x14ac:dyDescent="0.2">
      <c r="B256" s="1">
        <f t="shared" si="17"/>
        <v>9</v>
      </c>
      <c r="C256" s="11"/>
      <c r="D256" s="22" t="str">
        <f t="shared" si="18"/>
        <v/>
      </c>
      <c r="E256" s="4"/>
      <c r="F256" s="4"/>
      <c r="G256" s="4"/>
      <c r="H256" s="5"/>
      <c r="I256" s="160"/>
      <c r="J256" s="27"/>
      <c r="K256" s="28" t="str">
        <f t="shared" si="19"/>
        <v/>
      </c>
    </row>
    <row r="257" spans="1:11" ht="12.75" customHeight="1" x14ac:dyDescent="0.2">
      <c r="B257" s="1">
        <f t="shared" si="17"/>
        <v>10</v>
      </c>
      <c r="C257" s="11"/>
      <c r="D257" s="22" t="str">
        <f t="shared" si="18"/>
        <v/>
      </c>
      <c r="E257" s="4" t="s">
        <v>22</v>
      </c>
      <c r="F257" s="4" t="s">
        <v>358</v>
      </c>
      <c r="G257" s="4"/>
      <c r="H257" s="5" t="s">
        <v>184</v>
      </c>
      <c r="I257" s="160">
        <f>ROUNDUP(((25*1.364)+(2*1.45))*3.93,0)</f>
        <v>146</v>
      </c>
      <c r="J257" s="27"/>
      <c r="K257" s="28" t="str">
        <f t="shared" si="19"/>
        <v/>
      </c>
    </row>
    <row r="258" spans="1:11" ht="12.75" customHeight="1" x14ac:dyDescent="0.2">
      <c r="B258" s="1">
        <f t="shared" si="17"/>
        <v>11</v>
      </c>
      <c r="C258" s="11"/>
      <c r="D258" s="22" t="str">
        <f t="shared" si="18"/>
        <v/>
      </c>
      <c r="E258" s="4"/>
      <c r="F258" s="4"/>
      <c r="G258" s="4"/>
      <c r="H258" s="5"/>
      <c r="I258" s="160"/>
      <c r="J258" s="27"/>
      <c r="K258" s="28" t="str">
        <f t="shared" si="19"/>
        <v/>
      </c>
    </row>
    <row r="259" spans="1:11" ht="12.75" customHeight="1" x14ac:dyDescent="0.2">
      <c r="A259" s="195">
        <v>22</v>
      </c>
      <c r="B259" s="1">
        <f t="shared" si="17"/>
        <v>12</v>
      </c>
      <c r="C259" s="11"/>
      <c r="D259" s="22" t="str">
        <f t="shared" si="18"/>
        <v>E.22</v>
      </c>
      <c r="E259" s="7" t="s">
        <v>348</v>
      </c>
      <c r="F259" s="4"/>
      <c r="G259" s="4"/>
      <c r="H259" s="5"/>
      <c r="I259" s="154"/>
      <c r="J259" s="27"/>
      <c r="K259" s="28" t="str">
        <f t="shared" si="19"/>
        <v/>
      </c>
    </row>
    <row r="260" spans="1:11" ht="12.75" customHeight="1" x14ac:dyDescent="0.2">
      <c r="B260" s="1">
        <f t="shared" si="17"/>
        <v>13</v>
      </c>
      <c r="C260" s="11"/>
      <c r="D260" s="22" t="str">
        <f t="shared" si="18"/>
        <v/>
      </c>
      <c r="E260" s="42"/>
      <c r="F260" s="4"/>
      <c r="G260" s="4"/>
      <c r="H260" s="5"/>
      <c r="I260" s="154"/>
      <c r="J260" s="27"/>
      <c r="K260" s="28" t="str">
        <f t="shared" si="19"/>
        <v/>
      </c>
    </row>
    <row r="261" spans="1:11" ht="12.75" customHeight="1" x14ac:dyDescent="0.2">
      <c r="B261" s="1">
        <f t="shared" si="17"/>
        <v>14</v>
      </c>
      <c r="C261" s="11"/>
      <c r="D261" s="22" t="str">
        <f t="shared" si="18"/>
        <v/>
      </c>
      <c r="E261" s="4" t="s">
        <v>22</v>
      </c>
      <c r="F261" s="4" t="s">
        <v>387</v>
      </c>
      <c r="G261" s="4"/>
      <c r="H261" s="5" t="s">
        <v>349</v>
      </c>
      <c r="I261" s="160">
        <f>3*6</f>
        <v>18</v>
      </c>
      <c r="J261" s="27"/>
      <c r="K261" s="28" t="str">
        <f t="shared" si="19"/>
        <v/>
      </c>
    </row>
    <row r="262" spans="1:11" ht="12.75" customHeight="1" x14ac:dyDescent="0.2">
      <c r="B262" s="1">
        <f t="shared" si="17"/>
        <v>15</v>
      </c>
      <c r="C262" s="11"/>
      <c r="D262" s="22" t="str">
        <f t="shared" si="18"/>
        <v/>
      </c>
      <c r="E262" s="7"/>
      <c r="F262" s="4" t="s">
        <v>388</v>
      </c>
      <c r="G262" s="4"/>
      <c r="H262" s="5"/>
      <c r="I262" s="154"/>
      <c r="J262" s="27"/>
      <c r="K262" s="28" t="str">
        <f t="shared" si="19"/>
        <v/>
      </c>
    </row>
    <row r="263" spans="1:11" ht="12.75" customHeight="1" x14ac:dyDescent="0.2">
      <c r="B263" s="1">
        <f t="shared" si="17"/>
        <v>16</v>
      </c>
      <c r="C263" s="11"/>
      <c r="D263" s="22"/>
      <c r="E263" s="7"/>
      <c r="F263" s="4"/>
      <c r="G263" s="4"/>
      <c r="H263" s="5"/>
      <c r="I263" s="154"/>
      <c r="J263" s="27"/>
      <c r="K263" s="28" t="str">
        <f t="shared" si="19"/>
        <v/>
      </c>
    </row>
    <row r="264" spans="1:11" ht="12.75" customHeight="1" x14ac:dyDescent="0.2">
      <c r="A264" s="195">
        <v>23</v>
      </c>
      <c r="B264" s="1">
        <f t="shared" si="17"/>
        <v>17</v>
      </c>
      <c r="C264" s="11"/>
      <c r="D264" s="22"/>
      <c r="E264" s="106" t="s">
        <v>352</v>
      </c>
      <c r="F264" s="4"/>
      <c r="G264" s="4"/>
      <c r="H264" s="5"/>
      <c r="I264" s="154"/>
      <c r="J264" s="27"/>
      <c r="K264" s="28" t="str">
        <f t="shared" si="19"/>
        <v/>
      </c>
    </row>
    <row r="265" spans="1:11" ht="12.75" customHeight="1" x14ac:dyDescent="0.2">
      <c r="B265" s="1">
        <f t="shared" si="17"/>
        <v>18</v>
      </c>
      <c r="C265" s="11"/>
      <c r="D265" s="22"/>
      <c r="E265" s="4"/>
      <c r="F265" s="4"/>
      <c r="G265" s="4"/>
      <c r="H265" s="5"/>
      <c r="I265" s="154"/>
      <c r="J265" s="27"/>
      <c r="K265" s="28" t="str">
        <f t="shared" si="19"/>
        <v/>
      </c>
    </row>
    <row r="266" spans="1:11" ht="12.75" customHeight="1" x14ac:dyDescent="0.2">
      <c r="B266" s="1">
        <f t="shared" si="17"/>
        <v>19</v>
      </c>
      <c r="C266" s="11"/>
      <c r="D266" s="22"/>
      <c r="E266" s="4" t="s">
        <v>22</v>
      </c>
      <c r="F266" s="4" t="s">
        <v>423</v>
      </c>
      <c r="G266" s="4"/>
      <c r="H266" s="5" t="s">
        <v>349</v>
      </c>
      <c r="I266" s="154">
        <f>3.8*8</f>
        <v>30.4</v>
      </c>
      <c r="J266" s="27"/>
      <c r="K266" s="28" t="str">
        <f t="shared" si="19"/>
        <v/>
      </c>
    </row>
    <row r="267" spans="1:11" ht="12.75" customHeight="1" x14ac:dyDescent="0.2">
      <c r="B267" s="1">
        <f t="shared" si="17"/>
        <v>20</v>
      </c>
      <c r="C267" s="11"/>
      <c r="D267" s="22"/>
      <c r="E267" s="4"/>
      <c r="F267" s="4" t="s">
        <v>353</v>
      </c>
      <c r="G267" s="4"/>
      <c r="H267" s="5"/>
      <c r="I267" s="154"/>
      <c r="J267" s="27"/>
      <c r="K267" s="28" t="str">
        <f t="shared" si="19"/>
        <v/>
      </c>
    </row>
    <row r="268" spans="1:11" ht="12.75" customHeight="1" x14ac:dyDescent="0.2">
      <c r="B268" s="1">
        <f t="shared" si="17"/>
        <v>21</v>
      </c>
      <c r="C268" s="11"/>
      <c r="D268" s="22"/>
      <c r="E268" s="4"/>
      <c r="F268" s="4" t="s">
        <v>354</v>
      </c>
      <c r="G268" s="4"/>
      <c r="H268" s="5"/>
      <c r="I268" s="154"/>
      <c r="J268" s="27"/>
      <c r="K268" s="28" t="str">
        <f t="shared" si="19"/>
        <v/>
      </c>
    </row>
    <row r="269" spans="1:11" ht="12.75" customHeight="1" x14ac:dyDescent="0.2">
      <c r="B269" s="1">
        <f t="shared" si="17"/>
        <v>22</v>
      </c>
      <c r="C269" s="11"/>
      <c r="D269" s="22"/>
      <c r="E269" s="7"/>
      <c r="F269" s="4"/>
      <c r="G269" s="4"/>
      <c r="H269" s="5"/>
      <c r="I269" s="154"/>
      <c r="J269" s="27"/>
      <c r="K269" s="28" t="str">
        <f t="shared" si="19"/>
        <v/>
      </c>
    </row>
    <row r="270" spans="1:11" ht="12.75" customHeight="1" x14ac:dyDescent="0.2">
      <c r="A270" s="195">
        <v>24</v>
      </c>
      <c r="B270" s="1">
        <f t="shared" si="17"/>
        <v>23</v>
      </c>
      <c r="C270" s="11"/>
      <c r="D270" s="22"/>
      <c r="E270" s="106" t="s">
        <v>356</v>
      </c>
      <c r="F270" s="4"/>
      <c r="G270" s="4"/>
      <c r="H270" s="5"/>
      <c r="I270" s="154"/>
      <c r="J270" s="27"/>
      <c r="K270" s="28" t="str">
        <f t="shared" si="19"/>
        <v/>
      </c>
    </row>
    <row r="271" spans="1:11" ht="12.75" customHeight="1" x14ac:dyDescent="0.2">
      <c r="B271" s="1">
        <f t="shared" si="17"/>
        <v>24</v>
      </c>
      <c r="C271" s="11"/>
      <c r="D271" s="22" t="str">
        <f t="shared" si="18"/>
        <v/>
      </c>
      <c r="E271" s="4"/>
      <c r="F271" s="4"/>
      <c r="G271" s="4"/>
      <c r="H271" s="5"/>
      <c r="I271" s="154"/>
      <c r="J271" s="27"/>
      <c r="K271" s="28" t="str">
        <f t="shared" si="19"/>
        <v/>
      </c>
    </row>
    <row r="272" spans="1:11" ht="12.75" customHeight="1" x14ac:dyDescent="0.2">
      <c r="B272" s="1">
        <f t="shared" si="17"/>
        <v>25</v>
      </c>
      <c r="C272" s="29"/>
      <c r="D272" s="22"/>
      <c r="E272" s="4" t="s">
        <v>22</v>
      </c>
      <c r="F272" s="4" t="s">
        <v>359</v>
      </c>
      <c r="G272" s="4"/>
      <c r="H272" s="5" t="s">
        <v>190</v>
      </c>
      <c r="I272" s="154">
        <v>1</v>
      </c>
      <c r="J272" s="27"/>
      <c r="K272" s="28" t="str">
        <f t="shared" si="19"/>
        <v/>
      </c>
    </row>
    <row r="273" spans="1:11" ht="12.75" customHeight="1" x14ac:dyDescent="0.2">
      <c r="B273" s="1">
        <f t="shared" si="17"/>
        <v>26</v>
      </c>
      <c r="C273" s="11"/>
      <c r="D273" s="22"/>
      <c r="E273" s="7"/>
      <c r="F273" s="4" t="s">
        <v>360</v>
      </c>
      <c r="G273" s="4"/>
      <c r="H273" s="5"/>
      <c r="I273" s="154"/>
      <c r="J273" s="27"/>
      <c r="K273" s="28" t="str">
        <f t="shared" si="19"/>
        <v/>
      </c>
    </row>
    <row r="274" spans="1:11" ht="12.75" customHeight="1" x14ac:dyDescent="0.2">
      <c r="B274" s="1">
        <f t="shared" si="17"/>
        <v>27</v>
      </c>
      <c r="C274" s="21"/>
      <c r="D274" s="22"/>
      <c r="E274" s="7"/>
      <c r="F274" s="4"/>
      <c r="G274" s="4"/>
      <c r="H274" s="5"/>
      <c r="I274" s="154"/>
      <c r="J274" s="27"/>
      <c r="K274" s="28" t="str">
        <f t="shared" si="19"/>
        <v/>
      </c>
    </row>
    <row r="275" spans="1:11" ht="12.75" customHeight="1" x14ac:dyDescent="0.2">
      <c r="B275" s="1">
        <f t="shared" si="17"/>
        <v>28</v>
      </c>
      <c r="C275" s="11"/>
      <c r="D275" s="22"/>
      <c r="E275" s="106" t="s">
        <v>405</v>
      </c>
      <c r="F275" s="4"/>
      <c r="G275" s="4"/>
      <c r="H275" s="5"/>
      <c r="I275" s="154"/>
      <c r="J275" s="27"/>
      <c r="K275" s="28" t="str">
        <f t="shared" si="19"/>
        <v/>
      </c>
    </row>
    <row r="276" spans="1:11" ht="12.75" customHeight="1" x14ac:dyDescent="0.2">
      <c r="B276" s="1">
        <f t="shared" si="17"/>
        <v>29</v>
      </c>
      <c r="C276" s="21"/>
      <c r="D276" s="22"/>
      <c r="E276" s="4"/>
      <c r="F276" s="4"/>
      <c r="G276" s="4"/>
      <c r="H276" s="5"/>
      <c r="I276" s="154"/>
      <c r="J276" s="27"/>
      <c r="K276" s="28" t="str">
        <f t="shared" si="19"/>
        <v/>
      </c>
    </row>
    <row r="277" spans="1:11" ht="12.75" customHeight="1" x14ac:dyDescent="0.2">
      <c r="B277" s="1">
        <f t="shared" si="17"/>
        <v>30</v>
      </c>
      <c r="C277" s="21"/>
      <c r="D277" s="22"/>
      <c r="E277" s="4" t="s">
        <v>22</v>
      </c>
      <c r="F277" s="4" t="s">
        <v>403</v>
      </c>
      <c r="G277" s="4"/>
      <c r="H277" s="5" t="s">
        <v>39</v>
      </c>
      <c r="I277" s="154">
        <v>11</v>
      </c>
      <c r="J277" s="27"/>
      <c r="K277" s="28" t="str">
        <f t="shared" si="19"/>
        <v/>
      </c>
    </row>
    <row r="278" spans="1:11" ht="12.75" customHeight="1" x14ac:dyDescent="0.2">
      <c r="B278" s="1">
        <f t="shared" si="17"/>
        <v>31</v>
      </c>
      <c r="C278" s="11"/>
      <c r="D278" s="22"/>
      <c r="E278" s="7"/>
      <c r="F278" s="4" t="s">
        <v>404</v>
      </c>
      <c r="G278" s="4"/>
      <c r="H278" s="5"/>
      <c r="I278" s="154"/>
      <c r="J278" s="27"/>
      <c r="K278" s="28" t="str">
        <f t="shared" si="19"/>
        <v/>
      </c>
    </row>
    <row r="279" spans="1:11" ht="12.75" customHeight="1" x14ac:dyDescent="0.2">
      <c r="B279" s="1">
        <f t="shared" si="17"/>
        <v>32</v>
      </c>
      <c r="C279" s="11"/>
      <c r="D279" s="22"/>
      <c r="E279" s="4"/>
      <c r="F279" s="128"/>
      <c r="G279" s="4"/>
      <c r="H279" s="5"/>
      <c r="I279" s="154"/>
      <c r="J279" s="27"/>
      <c r="K279" s="28" t="str">
        <f t="shared" si="19"/>
        <v/>
      </c>
    </row>
    <row r="280" spans="1:11" ht="12.75" customHeight="1" x14ac:dyDescent="0.2">
      <c r="B280" s="1">
        <f t="shared" si="17"/>
        <v>33</v>
      </c>
      <c r="C280" s="2" t="s">
        <v>16</v>
      </c>
      <c r="D280" s="129" t="str">
        <f t="shared" ref="D280:D293" si="20">IF(A280="","",RIGHT($K$5,1)&amp;"."&amp;IF(LEN(A280)=1,"0"&amp;A280,A280))</f>
        <v/>
      </c>
      <c r="E280" s="107" t="s">
        <v>267</v>
      </c>
      <c r="F280" s="131"/>
      <c r="G280" s="128"/>
      <c r="H280" s="130"/>
      <c r="I280" s="160"/>
      <c r="J280" s="27"/>
      <c r="K280" s="28" t="str">
        <f t="shared" si="19"/>
        <v/>
      </c>
    </row>
    <row r="281" spans="1:11" ht="12.75" customHeight="1" x14ac:dyDescent="0.2">
      <c r="B281" s="1">
        <f t="shared" si="17"/>
        <v>34</v>
      </c>
      <c r="C281" s="2" t="s">
        <v>268</v>
      </c>
      <c r="D281" s="129" t="str">
        <f t="shared" si="20"/>
        <v/>
      </c>
      <c r="E281" s="128"/>
      <c r="F281" s="134"/>
      <c r="G281" s="131"/>
      <c r="H281" s="130"/>
      <c r="I281" s="187"/>
      <c r="J281" s="27"/>
      <c r="K281" s="28" t="str">
        <f t="shared" si="19"/>
        <v/>
      </c>
    </row>
    <row r="282" spans="1:11" ht="12.75" customHeight="1" x14ac:dyDescent="0.2">
      <c r="A282" s="195">
        <v>25</v>
      </c>
      <c r="B282" s="1">
        <f t="shared" si="17"/>
        <v>35</v>
      </c>
      <c r="C282" s="2" t="s">
        <v>84</v>
      </c>
      <c r="D282" s="129" t="str">
        <f t="shared" si="20"/>
        <v>E.25</v>
      </c>
      <c r="E282" s="106" t="s">
        <v>269</v>
      </c>
      <c r="F282" s="10"/>
      <c r="G282" s="10"/>
      <c r="H282" s="5"/>
      <c r="I282" s="187"/>
      <c r="J282" s="27"/>
      <c r="K282" s="28" t="str">
        <f t="shared" si="19"/>
        <v/>
      </c>
    </row>
    <row r="283" spans="1:11" ht="12.75" customHeight="1" x14ac:dyDescent="0.2">
      <c r="B283" s="1">
        <f t="shared" si="17"/>
        <v>36</v>
      </c>
      <c r="C283" s="2"/>
      <c r="D283" s="129" t="str">
        <f t="shared" si="20"/>
        <v/>
      </c>
      <c r="E283" s="10"/>
      <c r="F283" s="10"/>
      <c r="G283" s="10"/>
      <c r="H283" s="5"/>
      <c r="I283" s="154"/>
      <c r="J283" s="27"/>
      <c r="K283" s="28" t="str">
        <f t="shared" si="19"/>
        <v/>
      </c>
    </row>
    <row r="284" spans="1:11" ht="12.75" customHeight="1" x14ac:dyDescent="0.2">
      <c r="B284" s="1">
        <f t="shared" si="17"/>
        <v>37</v>
      </c>
      <c r="C284" s="2"/>
      <c r="D284" s="129" t="str">
        <f t="shared" si="20"/>
        <v/>
      </c>
      <c r="E284" s="10" t="s">
        <v>22</v>
      </c>
      <c r="F284" s="10" t="s">
        <v>270</v>
      </c>
      <c r="G284" s="10"/>
      <c r="H284" s="5" t="s">
        <v>89</v>
      </c>
      <c r="I284" s="154">
        <f>'Section C - Existing Sewer Pump'!I113</f>
        <v>96</v>
      </c>
      <c r="J284" s="154"/>
      <c r="K284" s="28" t="str">
        <f t="shared" si="19"/>
        <v/>
      </c>
    </row>
    <row r="285" spans="1:11" ht="12.75" customHeight="1" x14ac:dyDescent="0.2">
      <c r="B285" s="1">
        <f t="shared" si="17"/>
        <v>38</v>
      </c>
      <c r="C285" s="11"/>
      <c r="D285" s="129" t="str">
        <f t="shared" si="20"/>
        <v/>
      </c>
      <c r="E285" s="128"/>
      <c r="F285" s="134"/>
      <c r="G285" s="136"/>
      <c r="H285" s="130"/>
      <c r="I285" s="154"/>
      <c r="J285" s="27"/>
      <c r="K285" s="28" t="str">
        <f t="shared" si="19"/>
        <v/>
      </c>
    </row>
    <row r="286" spans="1:11" ht="12.75" customHeight="1" x14ac:dyDescent="0.2">
      <c r="A286" s="195">
        <v>26</v>
      </c>
      <c r="B286" s="1">
        <f t="shared" si="17"/>
        <v>39</v>
      </c>
      <c r="C286" s="2" t="s">
        <v>271</v>
      </c>
      <c r="D286" s="129" t="str">
        <f t="shared" si="20"/>
        <v>E.26</v>
      </c>
      <c r="E286" s="106" t="s">
        <v>272</v>
      </c>
      <c r="F286" s="10"/>
      <c r="G286" s="10"/>
      <c r="H286" s="5"/>
      <c r="I286" s="154"/>
      <c r="J286" s="27"/>
      <c r="K286" s="28" t="str">
        <f t="shared" si="19"/>
        <v/>
      </c>
    </row>
    <row r="287" spans="1:11" ht="12.75" customHeight="1" x14ac:dyDescent="0.2">
      <c r="B287" s="1">
        <f t="shared" si="17"/>
        <v>40</v>
      </c>
      <c r="C287" s="2" t="s">
        <v>174</v>
      </c>
      <c r="D287" s="129" t="str">
        <f t="shared" si="20"/>
        <v/>
      </c>
      <c r="E287" s="10"/>
      <c r="F287" s="10"/>
      <c r="G287" s="10"/>
      <c r="H287" s="5"/>
      <c r="I287" s="154"/>
      <c r="J287" s="27"/>
      <c r="K287" s="28" t="str">
        <f t="shared" si="19"/>
        <v/>
      </c>
    </row>
    <row r="288" spans="1:11" ht="12.75" customHeight="1" x14ac:dyDescent="0.2">
      <c r="B288" s="1">
        <f t="shared" si="17"/>
        <v>41</v>
      </c>
      <c r="C288" s="2"/>
      <c r="D288" s="129" t="str">
        <f t="shared" si="20"/>
        <v/>
      </c>
      <c r="E288" s="10" t="s">
        <v>22</v>
      </c>
      <c r="F288" s="10" t="s">
        <v>275</v>
      </c>
      <c r="G288" s="10"/>
      <c r="H288" s="5"/>
      <c r="I288" s="187"/>
      <c r="J288" s="27"/>
      <c r="K288" s="28" t="str">
        <f t="shared" si="19"/>
        <v/>
      </c>
    </row>
    <row r="289" spans="2:11" ht="12.75" customHeight="1" x14ac:dyDescent="0.2">
      <c r="B289" s="1">
        <f t="shared" si="17"/>
        <v>42</v>
      </c>
      <c r="C289" s="2"/>
      <c r="D289" s="129" t="str">
        <f t="shared" si="20"/>
        <v/>
      </c>
      <c r="E289" s="10"/>
      <c r="F289" s="10"/>
      <c r="G289" s="10"/>
      <c r="H289" s="5"/>
      <c r="I289" s="187"/>
      <c r="J289" s="27"/>
      <c r="K289" s="28" t="str">
        <f t="shared" si="19"/>
        <v/>
      </c>
    </row>
    <row r="290" spans="2:11" ht="12.75" customHeight="1" x14ac:dyDescent="0.2">
      <c r="B290" s="1">
        <f t="shared" si="17"/>
        <v>43</v>
      </c>
      <c r="C290" s="2"/>
      <c r="D290" s="129" t="str">
        <f t="shared" si="20"/>
        <v/>
      </c>
      <c r="E290" s="10"/>
      <c r="F290" s="10" t="s">
        <v>22</v>
      </c>
      <c r="G290" s="10" t="s">
        <v>276</v>
      </c>
      <c r="H290" s="5" t="s">
        <v>180</v>
      </c>
      <c r="I290" s="154">
        <f>'Section C - Existing Sewer Pump'!I119</f>
        <v>495</v>
      </c>
      <c r="J290" s="154"/>
      <c r="K290" s="28" t="str">
        <f t="shared" si="19"/>
        <v/>
      </c>
    </row>
    <row r="291" spans="2:11" ht="12.75" customHeight="1" x14ac:dyDescent="0.2">
      <c r="B291" s="1">
        <f t="shared" si="17"/>
        <v>44</v>
      </c>
      <c r="C291" s="21"/>
      <c r="D291" s="129" t="str">
        <f t="shared" si="20"/>
        <v/>
      </c>
      <c r="E291" s="4"/>
      <c r="F291" s="4"/>
      <c r="G291" s="4" t="s">
        <v>277</v>
      </c>
      <c r="H291" s="5"/>
      <c r="I291" s="154"/>
      <c r="J291" s="27"/>
      <c r="K291" s="28" t="str">
        <f t="shared" si="19"/>
        <v/>
      </c>
    </row>
    <row r="292" spans="2:11" ht="12.75" customHeight="1" x14ac:dyDescent="0.2">
      <c r="B292" s="1">
        <f t="shared" si="17"/>
        <v>45</v>
      </c>
      <c r="C292" s="21"/>
      <c r="D292" s="129" t="str">
        <f t="shared" si="20"/>
        <v/>
      </c>
      <c r="E292" s="4"/>
      <c r="F292" s="4"/>
      <c r="G292" s="4" t="s">
        <v>278</v>
      </c>
      <c r="H292" s="5"/>
      <c r="I292" s="154"/>
      <c r="J292" s="159"/>
      <c r="K292" s="28" t="str">
        <f t="shared" si="19"/>
        <v/>
      </c>
    </row>
    <row r="293" spans="2:11" ht="12.75" customHeight="1" x14ac:dyDescent="0.2">
      <c r="B293" s="1">
        <f t="shared" si="17"/>
        <v>46</v>
      </c>
      <c r="C293" s="21"/>
      <c r="D293" s="129" t="str">
        <f t="shared" si="20"/>
        <v/>
      </c>
      <c r="E293" s="4"/>
      <c r="F293" s="4"/>
      <c r="G293" s="4" t="s">
        <v>279</v>
      </c>
      <c r="H293" s="5"/>
      <c r="I293" s="154"/>
      <c r="J293" s="198"/>
      <c r="K293" s="28" t="str">
        <f t="shared" si="19"/>
        <v/>
      </c>
    </row>
    <row r="294" spans="2:11" ht="12.75" customHeight="1" x14ac:dyDescent="0.2">
      <c r="B294" s="1">
        <f t="shared" si="17"/>
        <v>47</v>
      </c>
      <c r="C294" s="11"/>
      <c r="D294" s="22"/>
      <c r="G294" s="125"/>
      <c r="H294" s="25"/>
      <c r="I294" s="197"/>
      <c r="J294" s="159"/>
      <c r="K294" s="28" t="str">
        <f t="shared" si="19"/>
        <v/>
      </c>
    </row>
    <row r="295" spans="2:11" ht="12.75" customHeight="1" x14ac:dyDescent="0.2">
      <c r="B295" s="1">
        <f t="shared" si="17"/>
        <v>48</v>
      </c>
      <c r="C295" s="11"/>
      <c r="D295" s="22"/>
      <c r="E295" s="4"/>
      <c r="F295" s="4"/>
      <c r="G295" s="4"/>
      <c r="H295" s="5"/>
      <c r="I295" s="154"/>
      <c r="J295" s="159"/>
      <c r="K295" s="28" t="str">
        <f t="shared" si="19"/>
        <v/>
      </c>
    </row>
    <row r="296" spans="2:11" ht="12.75" customHeight="1" x14ac:dyDescent="0.2">
      <c r="B296" s="1">
        <f t="shared" si="17"/>
        <v>49</v>
      </c>
      <c r="C296" s="21"/>
      <c r="D296" s="22"/>
      <c r="E296" s="112"/>
      <c r="F296" s="10"/>
      <c r="G296" s="109"/>
      <c r="H296" s="25"/>
      <c r="I296" s="160"/>
      <c r="J296" s="27"/>
      <c r="K296" s="28" t="str">
        <f t="shared" si="19"/>
        <v/>
      </c>
    </row>
    <row r="297" spans="2:11" ht="12.75" customHeight="1" x14ac:dyDescent="0.2">
      <c r="B297" s="1">
        <f t="shared" si="17"/>
        <v>50</v>
      </c>
      <c r="C297" s="11"/>
      <c r="D297" s="22"/>
      <c r="E297" s="7"/>
      <c r="F297" s="4"/>
      <c r="G297" s="4"/>
      <c r="H297" s="5"/>
      <c r="I297" s="160"/>
      <c r="J297" s="27"/>
      <c r="K297" s="28" t="str">
        <f t="shared" si="19"/>
        <v/>
      </c>
    </row>
    <row r="298" spans="2:11" ht="12.75" customHeight="1" x14ac:dyDescent="0.2">
      <c r="B298" s="1">
        <f t="shared" si="17"/>
        <v>51</v>
      </c>
      <c r="C298" s="21"/>
      <c r="D298" s="22"/>
      <c r="E298" s="137"/>
      <c r="F298" s="10"/>
      <c r="G298" s="109"/>
      <c r="H298" s="25"/>
      <c r="I298" s="160"/>
      <c r="J298" s="27"/>
      <c r="K298" s="28" t="str">
        <f t="shared" si="19"/>
        <v/>
      </c>
    </row>
    <row r="299" spans="2:11" ht="12.75" customHeight="1" x14ac:dyDescent="0.2">
      <c r="B299" s="1">
        <f t="shared" si="17"/>
        <v>52</v>
      </c>
      <c r="C299" s="11"/>
      <c r="D299" s="22"/>
      <c r="E299" s="7"/>
      <c r="F299" s="4"/>
      <c r="G299" s="109"/>
      <c r="H299" s="25"/>
      <c r="I299" s="160"/>
      <c r="J299" s="27"/>
      <c r="K299" s="28" t="str">
        <f t="shared" si="19"/>
        <v/>
      </c>
    </row>
    <row r="300" spans="2:11" ht="12.75" customHeight="1" x14ac:dyDescent="0.2">
      <c r="B300" s="1">
        <f t="shared" si="17"/>
        <v>53</v>
      </c>
      <c r="C300" s="11"/>
      <c r="D300" s="22"/>
      <c r="E300" s="7"/>
      <c r="F300" s="4"/>
      <c r="G300" s="109"/>
      <c r="H300" s="5"/>
      <c r="I300" s="160"/>
      <c r="J300" s="27"/>
      <c r="K300" s="28" t="str">
        <f t="shared" si="19"/>
        <v/>
      </c>
    </row>
    <row r="301" spans="2:11" ht="12.75" customHeight="1" x14ac:dyDescent="0.2">
      <c r="B301" s="1">
        <f t="shared" si="17"/>
        <v>54</v>
      </c>
      <c r="C301" s="11"/>
      <c r="D301" s="22"/>
      <c r="E301" s="112"/>
      <c r="F301" s="10"/>
      <c r="G301" s="109"/>
      <c r="H301" s="5"/>
      <c r="I301" s="160"/>
      <c r="J301" s="27"/>
      <c r="K301" s="28" t="str">
        <f t="shared" si="19"/>
        <v/>
      </c>
    </row>
    <row r="302" spans="2:11" ht="12.75" customHeight="1" x14ac:dyDescent="0.2">
      <c r="B302" s="1">
        <f t="shared" si="17"/>
        <v>55</v>
      </c>
      <c r="C302" s="11"/>
      <c r="D302" s="22"/>
      <c r="E302" s="4"/>
      <c r="F302" s="4"/>
      <c r="G302" s="4"/>
      <c r="H302" s="5"/>
      <c r="I302" s="160"/>
      <c r="J302" s="27"/>
      <c r="K302" s="28" t="str">
        <f t="shared" si="19"/>
        <v/>
      </c>
    </row>
    <row r="303" spans="2:11" ht="12.75" customHeight="1" x14ac:dyDescent="0.2">
      <c r="B303" s="1">
        <f t="shared" si="17"/>
        <v>56</v>
      </c>
      <c r="C303" s="11"/>
      <c r="D303" s="22"/>
      <c r="E303" s="119"/>
      <c r="F303" s="10"/>
      <c r="G303" s="10"/>
      <c r="H303" s="5"/>
      <c r="I303" s="160"/>
      <c r="J303" s="27"/>
      <c r="K303" s="28" t="str">
        <f t="shared" si="19"/>
        <v/>
      </c>
    </row>
    <row r="304" spans="2:11" ht="12.75" customHeight="1" x14ac:dyDescent="0.2">
      <c r="B304" s="1">
        <f t="shared" si="17"/>
        <v>57</v>
      </c>
      <c r="C304" s="21"/>
      <c r="D304" s="22" t="str">
        <f t="shared" si="18"/>
        <v/>
      </c>
      <c r="E304" s="37"/>
      <c r="G304" s="125"/>
      <c r="H304" s="25"/>
      <c r="I304" s="160"/>
      <c r="J304" s="27"/>
      <c r="K304" s="28" t="str">
        <f t="shared" si="19"/>
        <v/>
      </c>
    </row>
    <row r="305" spans="1:11" ht="12.75" customHeight="1" x14ac:dyDescent="0.2">
      <c r="B305" s="1">
        <f t="shared" si="17"/>
        <v>58</v>
      </c>
      <c r="C305" s="21"/>
      <c r="D305" s="22" t="str">
        <f t="shared" si="18"/>
        <v/>
      </c>
      <c r="E305" s="126"/>
      <c r="F305" s="88"/>
      <c r="G305" s="127"/>
      <c r="H305" s="25"/>
      <c r="I305" s="160"/>
      <c r="J305" s="27"/>
      <c r="K305" s="28" t="str">
        <f t="shared" si="19"/>
        <v/>
      </c>
    </row>
    <row r="306" spans="1:11" ht="12.75" customHeight="1" x14ac:dyDescent="0.2">
      <c r="B306" s="1">
        <f t="shared" si="17"/>
        <v>59</v>
      </c>
      <c r="C306" s="76"/>
      <c r="D306" s="79"/>
      <c r="E306" s="78"/>
      <c r="F306" s="78"/>
      <c r="G306" s="78"/>
      <c r="H306" s="79"/>
      <c r="I306" s="184"/>
      <c r="J306" s="81"/>
      <c r="K306" s="82"/>
    </row>
    <row r="307" spans="1:11" ht="12.75" customHeight="1" x14ac:dyDescent="0.2">
      <c r="B307" s="1">
        <f t="shared" si="17"/>
        <v>60</v>
      </c>
      <c r="C307" s="83" t="str">
        <f>$K$5</f>
        <v>Section E</v>
      </c>
      <c r="D307" s="98" t="str">
        <f>IF(ISBLANK(E315:G366)=TRUE,"Carried forward to summary","Carried forward")</f>
        <v>Carried forward</v>
      </c>
      <c r="I307" s="180"/>
      <c r="J307" s="50"/>
      <c r="K307" s="85" t="str">
        <f>IF(SUM(K251:K305)&lt;1,"",SUM(K251:K305))</f>
        <v/>
      </c>
    </row>
    <row r="308" spans="1:11" ht="12.75" customHeight="1" x14ac:dyDescent="0.2">
      <c r="B308" s="1">
        <f t="shared" si="17"/>
        <v>61</v>
      </c>
      <c r="C308" s="86"/>
      <c r="D308" s="89"/>
      <c r="E308" s="88"/>
      <c r="F308" s="88"/>
      <c r="G308" s="88"/>
      <c r="H308" s="89"/>
      <c r="I308" s="185"/>
      <c r="J308" s="91"/>
      <c r="K308" s="92"/>
    </row>
    <row r="309" spans="1:11" ht="12.75" customHeight="1" x14ac:dyDescent="0.2">
      <c r="B309" s="1">
        <v>1</v>
      </c>
      <c r="C309" s="53" t="s">
        <v>0</v>
      </c>
      <c r="D309" s="54"/>
      <c r="E309" s="55"/>
      <c r="F309" s="55"/>
      <c r="G309" s="55"/>
      <c r="H309" s="54"/>
      <c r="I309" s="181"/>
      <c r="J309" s="57"/>
      <c r="K309" s="58"/>
    </row>
    <row r="310" spans="1:11" ht="12.75" customHeight="1" x14ac:dyDescent="0.2">
      <c r="B310" s="1">
        <f t="shared" si="17"/>
        <v>2</v>
      </c>
      <c r="C310" s="59" t="s">
        <v>1</v>
      </c>
      <c r="D310" s="22" t="s">
        <v>2</v>
      </c>
      <c r="E310" s="23"/>
      <c r="F310" s="23"/>
      <c r="G310" s="23" t="s">
        <v>3</v>
      </c>
      <c r="H310" s="22" t="s">
        <v>4</v>
      </c>
      <c r="I310" s="186" t="s">
        <v>5</v>
      </c>
      <c r="J310" s="61" t="s">
        <v>6</v>
      </c>
      <c r="K310" s="62" t="s">
        <v>7</v>
      </c>
    </row>
    <row r="311" spans="1:11" ht="12.75" customHeight="1" x14ac:dyDescent="0.2">
      <c r="B311" s="1">
        <f t="shared" si="17"/>
        <v>3</v>
      </c>
      <c r="C311" s="63" t="s">
        <v>8</v>
      </c>
      <c r="D311" s="64" t="s">
        <v>9</v>
      </c>
      <c r="E311" s="65"/>
      <c r="F311" s="65"/>
      <c r="G311" s="65"/>
      <c r="H311" s="64"/>
      <c r="I311" s="183"/>
      <c r="J311" s="67"/>
      <c r="K311" s="68"/>
    </row>
    <row r="312" spans="1:11" ht="12.75" customHeight="1" x14ac:dyDescent="0.2">
      <c r="B312" s="1">
        <f t="shared" si="17"/>
        <v>4</v>
      </c>
      <c r="C312" s="21"/>
      <c r="D312" s="25"/>
      <c r="I312" s="180"/>
      <c r="J312" s="50"/>
      <c r="K312" s="28"/>
    </row>
    <row r="313" spans="1:11" ht="12.75" customHeight="1" x14ac:dyDescent="0.2">
      <c r="B313" s="1">
        <f t="shared" si="17"/>
        <v>5</v>
      </c>
      <c r="C313" s="21"/>
      <c r="D313" s="25"/>
      <c r="E313" s="23" t="s">
        <v>11</v>
      </c>
      <c r="I313" s="180"/>
      <c r="J313" s="50"/>
      <c r="K313" s="85" t="str">
        <f>IF(K307="","",K307)</f>
        <v/>
      </c>
    </row>
    <row r="314" spans="1:11" ht="12.75" customHeight="1" x14ac:dyDescent="0.2">
      <c r="B314" s="1">
        <f t="shared" si="17"/>
        <v>6</v>
      </c>
      <c r="C314" s="86"/>
      <c r="D314" s="94"/>
      <c r="E314" s="88"/>
      <c r="F314" s="88"/>
      <c r="G314" s="88"/>
      <c r="H314" s="89"/>
      <c r="I314" s="185"/>
      <c r="J314" s="91"/>
      <c r="K314" s="92"/>
    </row>
    <row r="315" spans="1:11" ht="12.75" customHeight="1" x14ac:dyDescent="0.2">
      <c r="B315" s="1">
        <f t="shared" si="17"/>
        <v>7</v>
      </c>
      <c r="C315" s="21"/>
      <c r="D315" s="22" t="str">
        <f t="shared" ref="D315:D361" si="21">IF(A315="","",RIGHT($K$5,1)&amp;"."&amp;IF(LEN(A315)=1,"0"&amp;A315,A315))</f>
        <v/>
      </c>
      <c r="E315" s="120"/>
      <c r="F315" s="121"/>
      <c r="G315" s="122"/>
      <c r="H315" s="25"/>
      <c r="I315" s="189"/>
      <c r="J315" s="27"/>
      <c r="K315" s="28" t="str">
        <f t="shared" ref="K315:K366" si="22">IF(AND(H315&lt;&gt;"",I315=""),"Rate Only",IF(J315="","",I315*J315))</f>
        <v/>
      </c>
    </row>
    <row r="316" spans="1:11" ht="12.75" customHeight="1" x14ac:dyDescent="0.2">
      <c r="A316" s="195">
        <v>27</v>
      </c>
      <c r="B316" s="1">
        <f t="shared" ref="B316:B369" si="23">B315+1</f>
        <v>8</v>
      </c>
      <c r="C316" s="11"/>
      <c r="D316" s="22" t="str">
        <f t="shared" si="21"/>
        <v>E.27</v>
      </c>
      <c r="E316" s="132" t="s">
        <v>191</v>
      </c>
      <c r="F316" s="131"/>
      <c r="G316" s="128"/>
      <c r="H316" s="130"/>
      <c r="I316" s="160"/>
      <c r="J316" s="27"/>
      <c r="K316" s="28" t="str">
        <f t="shared" si="22"/>
        <v/>
      </c>
    </row>
    <row r="317" spans="1:11" ht="12.75" customHeight="1" x14ac:dyDescent="0.2">
      <c r="B317" s="1">
        <f t="shared" si="23"/>
        <v>9</v>
      </c>
      <c r="C317" s="11"/>
      <c r="D317" s="22" t="str">
        <f t="shared" si="21"/>
        <v/>
      </c>
      <c r="E317" s="128"/>
      <c r="F317" s="134"/>
      <c r="G317" s="131"/>
      <c r="H317" s="130"/>
      <c r="I317" s="187"/>
      <c r="J317" s="27"/>
      <c r="K317" s="28" t="str">
        <f t="shared" si="22"/>
        <v/>
      </c>
    </row>
    <row r="318" spans="1:11" ht="12.75" customHeight="1" x14ac:dyDescent="0.2">
      <c r="B318" s="1">
        <f t="shared" si="23"/>
        <v>10</v>
      </c>
      <c r="C318" s="11"/>
      <c r="D318" s="22" t="str">
        <f t="shared" si="21"/>
        <v/>
      </c>
      <c r="E318" s="128" t="s">
        <v>418</v>
      </c>
      <c r="F318" s="133"/>
      <c r="G318" s="128"/>
      <c r="H318" s="130" t="s">
        <v>89</v>
      </c>
      <c r="I318" s="187">
        <v>80</v>
      </c>
      <c r="J318" s="27"/>
      <c r="K318" s="28" t="str">
        <f t="shared" si="22"/>
        <v/>
      </c>
    </row>
    <row r="319" spans="1:11" ht="12.75" customHeight="1" x14ac:dyDescent="0.2">
      <c r="B319" s="1">
        <f t="shared" si="23"/>
        <v>11</v>
      </c>
      <c r="C319" s="11"/>
      <c r="D319" s="22" t="str">
        <f t="shared" si="21"/>
        <v/>
      </c>
      <c r="E319" s="128" t="s">
        <v>374</v>
      </c>
      <c r="F319" s="133"/>
      <c r="G319" s="128"/>
      <c r="H319" s="130"/>
      <c r="I319" s="154"/>
      <c r="J319" s="27"/>
      <c r="K319" s="28" t="str">
        <f t="shared" si="22"/>
        <v/>
      </c>
    </row>
    <row r="320" spans="1:11" ht="12.75" customHeight="1" x14ac:dyDescent="0.2">
      <c r="B320" s="1">
        <f t="shared" si="23"/>
        <v>12</v>
      </c>
      <c r="C320" s="11"/>
      <c r="D320" s="22" t="str">
        <f t="shared" si="21"/>
        <v/>
      </c>
      <c r="E320" s="128" t="s">
        <v>375</v>
      </c>
      <c r="F320" s="133"/>
      <c r="G320" s="128"/>
      <c r="H320" s="130"/>
      <c r="I320" s="154"/>
      <c r="J320" s="27"/>
      <c r="K320" s="28" t="str">
        <f t="shared" si="22"/>
        <v/>
      </c>
    </row>
    <row r="321" spans="1:11" ht="12.75" customHeight="1" x14ac:dyDescent="0.2">
      <c r="B321" s="1">
        <f t="shared" si="23"/>
        <v>13</v>
      </c>
      <c r="C321" s="11"/>
      <c r="D321" s="22" t="str">
        <f t="shared" si="21"/>
        <v/>
      </c>
      <c r="E321" s="128" t="s">
        <v>376</v>
      </c>
      <c r="F321" s="133"/>
      <c r="G321" s="128"/>
      <c r="H321" s="130"/>
      <c r="I321" s="154"/>
      <c r="J321" s="27"/>
      <c r="K321" s="28" t="str">
        <f t="shared" si="22"/>
        <v/>
      </c>
    </row>
    <row r="322" spans="1:11" ht="12.75" customHeight="1" x14ac:dyDescent="0.2">
      <c r="B322" s="1">
        <f t="shared" si="23"/>
        <v>14</v>
      </c>
      <c r="C322" s="11"/>
      <c r="D322" s="22" t="str">
        <f t="shared" si="21"/>
        <v/>
      </c>
      <c r="E322" s="128" t="s">
        <v>373</v>
      </c>
      <c r="F322" s="155"/>
      <c r="G322" s="147"/>
      <c r="H322" s="142"/>
      <c r="I322" s="154"/>
      <c r="J322" s="27"/>
      <c r="K322" s="28" t="str">
        <f t="shared" si="22"/>
        <v/>
      </c>
    </row>
    <row r="323" spans="1:11" ht="12.75" customHeight="1" x14ac:dyDescent="0.2">
      <c r="B323" s="1">
        <f t="shared" si="23"/>
        <v>15</v>
      </c>
      <c r="C323" s="11"/>
      <c r="D323" s="22" t="str">
        <f t="shared" si="21"/>
        <v/>
      </c>
      <c r="E323" s="144" t="s">
        <v>378</v>
      </c>
      <c r="F323" s="141"/>
      <c r="G323" s="141"/>
      <c r="H323" s="142"/>
      <c r="I323" s="154"/>
      <c r="J323" s="27"/>
      <c r="K323" s="28" t="str">
        <f t="shared" si="22"/>
        <v/>
      </c>
    </row>
    <row r="324" spans="1:11" ht="12.75" customHeight="1" x14ac:dyDescent="0.2">
      <c r="B324" s="1">
        <f t="shared" si="23"/>
        <v>16</v>
      </c>
      <c r="C324" s="11"/>
      <c r="D324" s="22" t="str">
        <f t="shared" si="21"/>
        <v/>
      </c>
      <c r="E324" s="144" t="s">
        <v>377</v>
      </c>
      <c r="F324" s="141"/>
      <c r="G324" s="141"/>
      <c r="H324" s="142"/>
      <c r="I324" s="154"/>
      <c r="J324" s="27"/>
      <c r="K324" s="28"/>
    </row>
    <row r="325" spans="1:11" ht="12.75" customHeight="1" x14ac:dyDescent="0.2">
      <c r="B325" s="1">
        <f t="shared" si="23"/>
        <v>17</v>
      </c>
      <c r="C325" s="11"/>
      <c r="D325" s="22" t="str">
        <f t="shared" si="21"/>
        <v/>
      </c>
      <c r="E325" s="4" t="s">
        <v>370</v>
      </c>
      <c r="F325" s="155"/>
      <c r="G325" s="147"/>
      <c r="H325" s="142"/>
      <c r="I325" s="154"/>
      <c r="J325" s="27"/>
      <c r="K325" s="28" t="str">
        <f t="shared" si="22"/>
        <v/>
      </c>
    </row>
    <row r="326" spans="1:11" ht="12.75" customHeight="1" x14ac:dyDescent="0.2">
      <c r="B326" s="1">
        <f t="shared" si="23"/>
        <v>18</v>
      </c>
      <c r="C326" s="11"/>
      <c r="D326" s="22" t="str">
        <f t="shared" si="21"/>
        <v/>
      </c>
      <c r="E326" s="4" t="s">
        <v>372</v>
      </c>
      <c r="F326" s="135"/>
      <c r="G326" s="131"/>
      <c r="H326" s="130"/>
      <c r="I326" s="187"/>
      <c r="J326" s="27"/>
      <c r="K326" s="28" t="str">
        <f t="shared" si="22"/>
        <v/>
      </c>
    </row>
    <row r="327" spans="1:11" ht="12.75" customHeight="1" x14ac:dyDescent="0.2">
      <c r="B327" s="1">
        <f t="shared" si="23"/>
        <v>19</v>
      </c>
      <c r="C327" s="11"/>
      <c r="D327" s="22" t="str">
        <f t="shared" si="21"/>
        <v/>
      </c>
      <c r="E327" s="4" t="s">
        <v>371</v>
      </c>
      <c r="F327" s="4"/>
      <c r="G327" s="4"/>
      <c r="H327" s="5"/>
      <c r="I327" s="154"/>
      <c r="J327" s="27"/>
      <c r="K327" s="28" t="str">
        <f t="shared" si="22"/>
        <v/>
      </c>
    </row>
    <row r="328" spans="1:11" ht="12.75" customHeight="1" x14ac:dyDescent="0.2">
      <c r="B328" s="1">
        <f t="shared" si="23"/>
        <v>20</v>
      </c>
      <c r="C328" s="11"/>
      <c r="D328" s="22" t="str">
        <f t="shared" si="21"/>
        <v/>
      </c>
      <c r="E328" s="4" t="s">
        <v>419</v>
      </c>
      <c r="F328" s="4"/>
      <c r="G328" s="4"/>
      <c r="H328" s="5"/>
      <c r="I328" s="154"/>
      <c r="J328" s="27"/>
      <c r="K328" s="28" t="str">
        <f t="shared" si="22"/>
        <v/>
      </c>
    </row>
    <row r="329" spans="1:11" ht="12.75" customHeight="1" x14ac:dyDescent="0.2">
      <c r="B329" s="1">
        <f t="shared" si="23"/>
        <v>21</v>
      </c>
      <c r="C329" s="11"/>
      <c r="D329" s="22" t="str">
        <f t="shared" si="21"/>
        <v/>
      </c>
      <c r="E329" s="4"/>
      <c r="F329" s="4"/>
      <c r="G329" s="4"/>
      <c r="H329" s="5"/>
      <c r="I329" s="154"/>
      <c r="J329" s="27"/>
      <c r="K329" s="28" t="str">
        <f t="shared" si="22"/>
        <v/>
      </c>
    </row>
    <row r="330" spans="1:11" ht="12.75" customHeight="1" x14ac:dyDescent="0.2">
      <c r="A330" s="195">
        <v>28</v>
      </c>
      <c r="B330" s="1">
        <f t="shared" si="23"/>
        <v>22</v>
      </c>
      <c r="C330" s="11"/>
      <c r="D330" s="22" t="str">
        <f t="shared" si="21"/>
        <v>E.28</v>
      </c>
      <c r="E330" s="4" t="s">
        <v>273</v>
      </c>
      <c r="F330" s="155"/>
      <c r="G330" s="147"/>
      <c r="H330" s="142" t="s">
        <v>190</v>
      </c>
      <c r="I330" s="154">
        <v>1</v>
      </c>
      <c r="J330" s="27"/>
      <c r="K330" s="28" t="str">
        <f t="shared" si="22"/>
        <v/>
      </c>
    </row>
    <row r="331" spans="1:11" ht="12.75" customHeight="1" x14ac:dyDescent="0.2">
      <c r="B331" s="1">
        <f t="shared" si="23"/>
        <v>23</v>
      </c>
      <c r="C331" s="11"/>
      <c r="D331" s="22" t="str">
        <f t="shared" si="21"/>
        <v/>
      </c>
      <c r="E331" s="4" t="s">
        <v>274</v>
      </c>
      <c r="F331" s="135"/>
      <c r="G331" s="131"/>
      <c r="H331" s="130"/>
      <c r="I331" s="187"/>
      <c r="J331" s="27"/>
      <c r="K331" s="28" t="str">
        <f t="shared" si="22"/>
        <v/>
      </c>
    </row>
    <row r="332" spans="1:11" ht="12.75" customHeight="1" x14ac:dyDescent="0.2">
      <c r="B332" s="1">
        <f t="shared" si="23"/>
        <v>24</v>
      </c>
      <c r="C332" s="11"/>
      <c r="D332" s="22" t="str">
        <f t="shared" si="21"/>
        <v/>
      </c>
      <c r="E332" s="4"/>
      <c r="F332" s="155"/>
      <c r="G332" s="147"/>
      <c r="H332" s="142"/>
      <c r="I332" s="154"/>
      <c r="J332" s="27"/>
      <c r="K332" s="28" t="str">
        <f t="shared" si="22"/>
        <v/>
      </c>
    </row>
    <row r="333" spans="1:11" ht="12.75" customHeight="1" x14ac:dyDescent="0.2">
      <c r="B333" s="1">
        <f t="shared" si="23"/>
        <v>25</v>
      </c>
      <c r="C333" s="29"/>
      <c r="D333" s="22"/>
      <c r="E333" s="3"/>
      <c r="F333" s="118"/>
      <c r="G333" s="10"/>
      <c r="H333" s="5"/>
      <c r="I333" s="160"/>
      <c r="J333" s="27"/>
      <c r="K333" s="28"/>
    </row>
    <row r="334" spans="1:11" ht="12.75" customHeight="1" x14ac:dyDescent="0.2">
      <c r="B334" s="1">
        <f t="shared" si="23"/>
        <v>26</v>
      </c>
      <c r="C334" s="11"/>
      <c r="D334" s="22" t="str">
        <f t="shared" si="21"/>
        <v/>
      </c>
      <c r="E334" s="23" t="s">
        <v>56</v>
      </c>
      <c r="G334" s="4"/>
      <c r="H334" s="5"/>
      <c r="I334" s="154"/>
      <c r="J334" s="27"/>
      <c r="K334" s="28" t="str">
        <f t="shared" ref="K334:K338" si="24">IF(AND(H334&lt;&gt;"",I334=""),"Rate Only",IF(J334="","",I334*J334))</f>
        <v/>
      </c>
    </row>
    <row r="335" spans="1:11" ht="12.75" customHeight="1" x14ac:dyDescent="0.2">
      <c r="B335" s="1">
        <f t="shared" si="23"/>
        <v>27</v>
      </c>
      <c r="C335" s="21"/>
      <c r="D335" s="22"/>
      <c r="E335" s="4"/>
      <c r="F335" s="4"/>
      <c r="G335" s="4"/>
      <c r="H335" s="5"/>
      <c r="I335" s="154"/>
      <c r="J335" s="27"/>
      <c r="K335" s="28" t="str">
        <f t="shared" si="24"/>
        <v/>
      </c>
    </row>
    <row r="336" spans="1:11" ht="12.75" customHeight="1" x14ac:dyDescent="0.2">
      <c r="B336" s="1">
        <f t="shared" si="23"/>
        <v>28</v>
      </c>
      <c r="C336" s="11"/>
      <c r="D336" s="22"/>
      <c r="E336" s="4" t="s">
        <v>22</v>
      </c>
      <c r="F336" s="10" t="s">
        <v>351</v>
      </c>
      <c r="G336" s="4"/>
      <c r="H336" s="5" t="s">
        <v>401</v>
      </c>
      <c r="I336" s="154">
        <v>1</v>
      </c>
      <c r="J336" s="27">
        <f>'Section D - Inlet Screen'!J157</f>
        <v>400000</v>
      </c>
      <c r="K336" s="28">
        <f t="shared" si="24"/>
        <v>400000</v>
      </c>
    </row>
    <row r="337" spans="2:11" ht="12.75" customHeight="1" x14ac:dyDescent="0.2">
      <c r="B337" s="1">
        <f t="shared" si="23"/>
        <v>29</v>
      </c>
      <c r="C337" s="21"/>
      <c r="D337" s="22"/>
      <c r="E337" s="4"/>
      <c r="F337" s="4"/>
      <c r="G337" s="4"/>
      <c r="H337" s="5"/>
      <c r="I337" s="154"/>
      <c r="J337" s="27"/>
      <c r="K337" s="28" t="str">
        <f t="shared" si="24"/>
        <v/>
      </c>
    </row>
    <row r="338" spans="2:11" ht="12.75" customHeight="1" x14ac:dyDescent="0.2">
      <c r="B338" s="1">
        <f t="shared" si="23"/>
        <v>30</v>
      </c>
      <c r="C338" s="21"/>
      <c r="D338" s="22"/>
      <c r="E338" s="4" t="s">
        <v>26</v>
      </c>
      <c r="F338" s="128" t="s">
        <v>420</v>
      </c>
      <c r="G338" s="4"/>
      <c r="H338" s="5" t="s">
        <v>401</v>
      </c>
      <c r="I338" s="154">
        <v>1</v>
      </c>
      <c r="J338" s="27">
        <v>300000</v>
      </c>
      <c r="K338" s="28">
        <f t="shared" si="24"/>
        <v>300000</v>
      </c>
    </row>
    <row r="339" spans="2:11" ht="12.75" customHeight="1" x14ac:dyDescent="0.25">
      <c r="B339" s="1">
        <f t="shared" si="23"/>
        <v>31</v>
      </c>
      <c r="C339" s="11"/>
      <c r="D339" s="22"/>
      <c r="E339" s="191"/>
      <c r="F339" s="4"/>
      <c r="G339" s="4"/>
      <c r="H339" s="5"/>
      <c r="I339" s="154"/>
      <c r="J339" s="27"/>
      <c r="K339" s="28"/>
    </row>
    <row r="340" spans="2:11" ht="12.75" customHeight="1" x14ac:dyDescent="0.2">
      <c r="B340" s="1">
        <f t="shared" si="23"/>
        <v>32</v>
      </c>
      <c r="C340" s="11"/>
      <c r="D340" s="22"/>
      <c r="E340" s="137" t="s">
        <v>37</v>
      </c>
      <c r="F340" s="128" t="s">
        <v>195</v>
      </c>
      <c r="G340" s="136"/>
      <c r="H340" s="130" t="s">
        <v>401</v>
      </c>
      <c r="I340" s="154">
        <v>1</v>
      </c>
      <c r="J340" s="27">
        <v>150000</v>
      </c>
      <c r="K340" s="28">
        <f t="shared" ref="K340:K353" si="25">IF(AND(H340&lt;&gt;"",I340=""),"Rate Only",IF(J340="","",I340*J340))</f>
        <v>150000</v>
      </c>
    </row>
    <row r="341" spans="2:11" ht="12.75" customHeight="1" x14ac:dyDescent="0.2">
      <c r="B341" s="1">
        <f t="shared" si="23"/>
        <v>33</v>
      </c>
      <c r="C341" s="11"/>
      <c r="D341" s="22"/>
      <c r="E341" s="128"/>
      <c r="F341" s="128"/>
      <c r="G341" s="136"/>
      <c r="H341" s="130"/>
      <c r="I341" s="154"/>
      <c r="J341" s="27"/>
      <c r="K341" s="28" t="str">
        <f t="shared" si="25"/>
        <v/>
      </c>
    </row>
    <row r="342" spans="2:11" ht="12.75" customHeight="1" x14ac:dyDescent="0.2">
      <c r="B342" s="1">
        <f t="shared" si="23"/>
        <v>34</v>
      </c>
      <c r="C342" s="2"/>
      <c r="D342" s="22"/>
      <c r="E342" s="133" t="s">
        <v>41</v>
      </c>
      <c r="F342" s="128" t="s">
        <v>196</v>
      </c>
      <c r="G342" s="136"/>
      <c r="H342" s="130" t="s">
        <v>401</v>
      </c>
      <c r="I342" s="154">
        <v>1</v>
      </c>
      <c r="J342" s="27">
        <v>350000</v>
      </c>
      <c r="K342" s="28">
        <f t="shared" si="25"/>
        <v>350000</v>
      </c>
    </row>
    <row r="343" spans="2:11" ht="12.75" customHeight="1" x14ac:dyDescent="0.2">
      <c r="B343" s="1">
        <f t="shared" si="23"/>
        <v>35</v>
      </c>
      <c r="C343" s="11"/>
      <c r="D343" s="22"/>
      <c r="E343" s="147"/>
      <c r="F343" s="128"/>
      <c r="G343" s="128"/>
      <c r="H343" s="130"/>
      <c r="I343" s="160"/>
      <c r="J343" s="27"/>
      <c r="K343" s="28" t="str">
        <f t="shared" si="25"/>
        <v/>
      </c>
    </row>
    <row r="344" spans="2:11" ht="12.75" customHeight="1" x14ac:dyDescent="0.2">
      <c r="B344" s="1">
        <f t="shared" si="23"/>
        <v>36</v>
      </c>
      <c r="C344" s="2"/>
      <c r="D344" s="22"/>
      <c r="E344" s="137" t="s">
        <v>42</v>
      </c>
      <c r="F344" s="128" t="s">
        <v>402</v>
      </c>
      <c r="G344" s="136"/>
      <c r="H344" s="130" t="s">
        <v>401</v>
      </c>
      <c r="I344" s="160">
        <v>1</v>
      </c>
      <c r="J344" s="27">
        <v>250000</v>
      </c>
      <c r="K344" s="28">
        <f t="shared" si="25"/>
        <v>250000</v>
      </c>
    </row>
    <row r="345" spans="2:11" ht="12.75" customHeight="1" x14ac:dyDescent="0.25">
      <c r="B345" s="1">
        <f t="shared" si="23"/>
        <v>37</v>
      </c>
      <c r="C345" s="11"/>
      <c r="D345" s="22" t="str">
        <f t="shared" si="21"/>
        <v/>
      </c>
      <c r="E345" s="191"/>
      <c r="F345" s="147"/>
      <c r="G345" s="147"/>
      <c r="H345" s="142"/>
      <c r="I345" s="154"/>
      <c r="J345" s="27"/>
      <c r="K345" s="28" t="str">
        <f t="shared" si="25"/>
        <v/>
      </c>
    </row>
    <row r="346" spans="2:11" ht="12.75" customHeight="1" x14ac:dyDescent="0.2">
      <c r="B346" s="1">
        <f t="shared" si="23"/>
        <v>38</v>
      </c>
      <c r="C346" s="11"/>
      <c r="D346" s="22" t="str">
        <f t="shared" si="21"/>
        <v/>
      </c>
      <c r="E346" s="137" t="s">
        <v>43</v>
      </c>
      <c r="F346" s="4" t="s">
        <v>357</v>
      </c>
      <c r="G346" s="4"/>
      <c r="H346" s="5" t="s">
        <v>401</v>
      </c>
      <c r="I346" s="154">
        <v>1</v>
      </c>
      <c r="J346" s="27">
        <v>200000</v>
      </c>
      <c r="K346" s="28">
        <f t="shared" si="25"/>
        <v>200000</v>
      </c>
    </row>
    <row r="347" spans="2:11" ht="12.75" customHeight="1" x14ac:dyDescent="0.2">
      <c r="B347" s="1">
        <f t="shared" si="23"/>
        <v>39</v>
      </c>
      <c r="C347" s="2"/>
      <c r="D347" s="129"/>
      <c r="E347" s="7"/>
      <c r="F347" s="4"/>
      <c r="G347" s="4"/>
      <c r="H347" s="5"/>
      <c r="I347" s="154"/>
      <c r="J347" s="27"/>
      <c r="K347" s="28" t="str">
        <f t="shared" si="25"/>
        <v/>
      </c>
    </row>
    <row r="348" spans="2:11" ht="12.75" customHeight="1" x14ac:dyDescent="0.2">
      <c r="B348" s="1">
        <f t="shared" si="23"/>
        <v>40</v>
      </c>
      <c r="C348" s="2"/>
      <c r="D348" s="129"/>
      <c r="E348" s="155" t="s">
        <v>44</v>
      </c>
      <c r="F348" s="4" t="s">
        <v>355</v>
      </c>
      <c r="G348" s="109"/>
      <c r="H348" s="5" t="s">
        <v>401</v>
      </c>
      <c r="I348" s="160">
        <v>1</v>
      </c>
      <c r="J348" s="27">
        <v>10000</v>
      </c>
      <c r="K348" s="28">
        <f t="shared" si="25"/>
        <v>10000</v>
      </c>
    </row>
    <row r="349" spans="2:11" ht="12.75" customHeight="1" x14ac:dyDescent="0.2">
      <c r="B349" s="1">
        <f t="shared" si="23"/>
        <v>41</v>
      </c>
      <c r="C349" s="2"/>
      <c r="D349" s="129"/>
      <c r="E349" s="7"/>
      <c r="F349" s="4"/>
      <c r="G349" s="141"/>
      <c r="H349" s="142"/>
      <c r="I349" s="154"/>
      <c r="J349" s="27"/>
      <c r="K349" s="28" t="str">
        <f t="shared" si="25"/>
        <v/>
      </c>
    </row>
    <row r="350" spans="2:11" ht="12.75" customHeight="1" x14ac:dyDescent="0.2">
      <c r="B350" s="1">
        <f t="shared" si="23"/>
        <v>42</v>
      </c>
      <c r="C350" s="2"/>
      <c r="D350" s="129"/>
      <c r="E350" s="155" t="s">
        <v>177</v>
      </c>
      <c r="F350" s="155" t="s">
        <v>395</v>
      </c>
      <c r="G350" s="147"/>
      <c r="H350" s="5" t="s">
        <v>401</v>
      </c>
      <c r="I350" s="160">
        <v>1</v>
      </c>
      <c r="J350" s="27">
        <v>150000</v>
      </c>
      <c r="K350" s="28">
        <f t="shared" si="25"/>
        <v>150000</v>
      </c>
    </row>
    <row r="351" spans="2:11" ht="12.75" customHeight="1" x14ac:dyDescent="0.2">
      <c r="B351" s="1">
        <f t="shared" si="23"/>
        <v>43</v>
      </c>
      <c r="C351" s="2"/>
      <c r="D351" s="129"/>
      <c r="E351" s="4"/>
      <c r="F351" s="4"/>
      <c r="G351" s="4"/>
      <c r="H351" s="5"/>
      <c r="I351" s="154"/>
      <c r="J351" s="159"/>
      <c r="K351" s="28" t="str">
        <f t="shared" si="25"/>
        <v/>
      </c>
    </row>
    <row r="352" spans="2:11" ht="12.75" customHeight="1" x14ac:dyDescent="0.2">
      <c r="B352" s="1">
        <f t="shared" si="23"/>
        <v>44</v>
      </c>
      <c r="C352" s="11"/>
      <c r="D352" s="129"/>
      <c r="E352" s="31" t="s">
        <v>400</v>
      </c>
      <c r="F352" s="24" t="s">
        <v>406</v>
      </c>
      <c r="H352" s="5" t="s">
        <v>401</v>
      </c>
      <c r="I352" s="160">
        <v>1</v>
      </c>
      <c r="J352" s="27">
        <v>35000</v>
      </c>
      <c r="K352" s="28">
        <f t="shared" ref="K352" si="26">IF(AND(H352&lt;&gt;"",I352=""),"Rate Only",IF(J352="","",I352*J352))</f>
        <v>35000</v>
      </c>
    </row>
    <row r="353" spans="2:11" ht="12.75" customHeight="1" x14ac:dyDescent="0.2">
      <c r="B353" s="1">
        <f t="shared" si="23"/>
        <v>45</v>
      </c>
      <c r="C353" s="2"/>
      <c r="D353" s="129"/>
      <c r="G353" s="125"/>
      <c r="H353" s="25"/>
      <c r="I353" s="197"/>
      <c r="J353" s="159"/>
      <c r="K353" s="28" t="str">
        <f t="shared" si="25"/>
        <v/>
      </c>
    </row>
    <row r="354" spans="2:11" ht="12.75" customHeight="1" x14ac:dyDescent="0.2">
      <c r="B354" s="1">
        <f t="shared" si="23"/>
        <v>46</v>
      </c>
      <c r="C354" s="2"/>
      <c r="D354" s="129"/>
      <c r="E354" s="31" t="s">
        <v>407</v>
      </c>
      <c r="F354" s="24" t="s">
        <v>45</v>
      </c>
      <c r="H354" s="25" t="s">
        <v>46</v>
      </c>
      <c r="I354" s="74">
        <f>SUM(K336:K352)</f>
        <v>1845000</v>
      </c>
      <c r="J354" s="198"/>
      <c r="K354" s="28" t="str">
        <f t="shared" ref="K354:K355" si="27">IF(AND(H354&lt;&gt;"",I354=""),"Rate Only",IF(J354="","",I354*J354))</f>
        <v/>
      </c>
    </row>
    <row r="355" spans="2:11" ht="12.75" customHeight="1" x14ac:dyDescent="0.2">
      <c r="B355" s="1">
        <f t="shared" si="23"/>
        <v>47</v>
      </c>
      <c r="C355" s="2"/>
      <c r="D355" s="129"/>
      <c r="F355" s="24" t="s">
        <v>64</v>
      </c>
      <c r="G355" s="125"/>
      <c r="H355" s="25"/>
      <c r="I355" s="197"/>
      <c r="J355" s="159"/>
      <c r="K355" s="28" t="str">
        <f t="shared" si="27"/>
        <v/>
      </c>
    </row>
    <row r="356" spans="2:11" ht="12.75" customHeight="1" x14ac:dyDescent="0.2">
      <c r="B356" s="1">
        <f t="shared" si="23"/>
        <v>48</v>
      </c>
      <c r="C356" s="2"/>
      <c r="D356" s="129"/>
      <c r="E356" s="10"/>
      <c r="F356" s="10"/>
      <c r="G356" s="10"/>
      <c r="H356" s="5"/>
      <c r="I356" s="187"/>
      <c r="J356" s="159"/>
      <c r="K356" s="28" t="str">
        <f t="shared" si="22"/>
        <v/>
      </c>
    </row>
    <row r="357" spans="2:11" ht="12.75" customHeight="1" x14ac:dyDescent="0.2">
      <c r="B357" s="1">
        <f t="shared" si="23"/>
        <v>49</v>
      </c>
      <c r="C357" s="2"/>
      <c r="D357" s="129"/>
      <c r="E357" s="10"/>
      <c r="F357" s="10"/>
      <c r="G357" s="10"/>
      <c r="H357" s="5"/>
      <c r="I357" s="154"/>
      <c r="J357" s="159"/>
      <c r="K357" s="28" t="str">
        <f t="shared" si="22"/>
        <v/>
      </c>
    </row>
    <row r="358" spans="2:11" ht="12.75" customHeight="1" x14ac:dyDescent="0.2">
      <c r="B358" s="1">
        <f t="shared" si="23"/>
        <v>50</v>
      </c>
      <c r="C358" s="21"/>
      <c r="D358" s="129"/>
      <c r="E358" s="4"/>
      <c r="F358" s="4"/>
      <c r="G358" s="4"/>
      <c r="H358" s="5"/>
      <c r="I358" s="154"/>
      <c r="J358" s="159"/>
      <c r="K358" s="28" t="str">
        <f t="shared" si="22"/>
        <v/>
      </c>
    </row>
    <row r="359" spans="2:11" ht="12.75" customHeight="1" x14ac:dyDescent="0.2">
      <c r="B359" s="1">
        <f t="shared" si="23"/>
        <v>51</v>
      </c>
      <c r="C359" s="21"/>
      <c r="D359" s="129"/>
      <c r="E359" s="4"/>
      <c r="F359" s="4"/>
      <c r="G359" s="4"/>
      <c r="H359" s="5"/>
      <c r="I359" s="154"/>
      <c r="J359" s="159"/>
      <c r="K359" s="28" t="str">
        <f t="shared" si="22"/>
        <v/>
      </c>
    </row>
    <row r="360" spans="2:11" ht="12.75" customHeight="1" x14ac:dyDescent="0.2">
      <c r="B360" s="1">
        <f t="shared" si="23"/>
        <v>52</v>
      </c>
      <c r="C360" s="21"/>
      <c r="D360" s="129"/>
      <c r="E360" s="4"/>
      <c r="F360" s="4"/>
      <c r="G360" s="4"/>
      <c r="H360" s="5"/>
      <c r="I360" s="154"/>
      <c r="J360" s="159"/>
      <c r="K360" s="28" t="str">
        <f t="shared" si="22"/>
        <v/>
      </c>
    </row>
    <row r="361" spans="2:11" ht="12.75" customHeight="1" x14ac:dyDescent="0.2">
      <c r="B361" s="1">
        <f t="shared" si="23"/>
        <v>53</v>
      </c>
      <c r="C361" s="11"/>
      <c r="D361" s="129" t="str">
        <f t="shared" si="21"/>
        <v/>
      </c>
      <c r="E361" s="4"/>
      <c r="F361" s="4"/>
      <c r="G361" s="4"/>
      <c r="H361" s="5"/>
      <c r="I361" s="154"/>
      <c r="J361" s="159"/>
      <c r="K361" s="28" t="str">
        <f t="shared" si="22"/>
        <v/>
      </c>
    </row>
    <row r="362" spans="2:11" ht="12.75" customHeight="1" x14ac:dyDescent="0.2">
      <c r="B362" s="1">
        <f t="shared" si="23"/>
        <v>54</v>
      </c>
      <c r="C362" s="11"/>
      <c r="D362" s="22"/>
      <c r="E362" s="132"/>
      <c r="F362" s="131"/>
      <c r="G362" s="128"/>
      <c r="H362" s="130"/>
      <c r="I362" s="160"/>
      <c r="J362" s="27"/>
      <c r="K362" s="28" t="str">
        <f t="shared" si="22"/>
        <v/>
      </c>
    </row>
    <row r="363" spans="2:11" ht="12.75" customHeight="1" x14ac:dyDescent="0.2">
      <c r="B363" s="1">
        <f t="shared" si="23"/>
        <v>55</v>
      </c>
      <c r="C363" s="11"/>
      <c r="D363" s="22"/>
      <c r="E363" s="128"/>
      <c r="F363" s="134"/>
      <c r="G363" s="131"/>
      <c r="H363" s="130"/>
      <c r="I363" s="187"/>
      <c r="J363" s="27"/>
      <c r="K363" s="28" t="str">
        <f t="shared" si="22"/>
        <v/>
      </c>
    </row>
    <row r="364" spans="2:11" ht="12.75" customHeight="1" x14ac:dyDescent="0.2">
      <c r="B364" s="1">
        <f t="shared" si="23"/>
        <v>56</v>
      </c>
      <c r="C364" s="11"/>
      <c r="D364" s="22"/>
      <c r="E364" s="128"/>
      <c r="F364" s="133"/>
      <c r="G364" s="128"/>
      <c r="H364" s="130"/>
      <c r="I364" s="187"/>
      <c r="J364" s="27"/>
      <c r="K364" s="28" t="str">
        <f t="shared" si="22"/>
        <v/>
      </c>
    </row>
    <row r="365" spans="2:11" ht="12.75" customHeight="1" x14ac:dyDescent="0.2">
      <c r="B365" s="1">
        <f t="shared" si="23"/>
        <v>57</v>
      </c>
      <c r="C365" s="21"/>
      <c r="D365" s="22"/>
      <c r="E365" s="128"/>
      <c r="F365" s="133"/>
      <c r="G365" s="128"/>
      <c r="H365" s="130"/>
      <c r="I365" s="154"/>
      <c r="J365" s="27"/>
      <c r="K365" s="28" t="str">
        <f t="shared" si="22"/>
        <v/>
      </c>
    </row>
    <row r="366" spans="2:11" ht="12.75" customHeight="1" x14ac:dyDescent="0.2">
      <c r="B366" s="1">
        <f t="shared" si="23"/>
        <v>58</v>
      </c>
      <c r="C366" s="21"/>
      <c r="D366" s="22"/>
      <c r="E366" s="128"/>
      <c r="F366" s="133"/>
      <c r="G366" s="128"/>
      <c r="H366" s="130"/>
      <c r="I366" s="154"/>
      <c r="J366" s="27"/>
      <c r="K366" s="28" t="str">
        <f t="shared" si="22"/>
        <v/>
      </c>
    </row>
    <row r="367" spans="2:11" ht="12.75" customHeight="1" x14ac:dyDescent="0.2">
      <c r="B367" s="1">
        <f t="shared" si="23"/>
        <v>59</v>
      </c>
      <c r="C367" s="76"/>
      <c r="D367" s="79"/>
      <c r="E367" s="78"/>
      <c r="F367" s="78"/>
      <c r="G367" s="78"/>
      <c r="H367" s="79"/>
      <c r="I367" s="184"/>
      <c r="J367" s="81"/>
      <c r="K367" s="82"/>
    </row>
    <row r="368" spans="2:11" ht="12.75" customHeight="1" x14ac:dyDescent="0.2">
      <c r="B368" s="1">
        <f t="shared" si="23"/>
        <v>60</v>
      </c>
      <c r="C368" s="83" t="str">
        <f>$K$5</f>
        <v>Section E</v>
      </c>
      <c r="D368" s="98" t="s">
        <v>12</v>
      </c>
      <c r="I368" s="180"/>
      <c r="J368" s="50"/>
      <c r="K368" s="85"/>
    </row>
    <row r="369" spans="2:11" ht="12.75" customHeight="1" x14ac:dyDescent="0.2">
      <c r="B369" s="1">
        <f t="shared" si="23"/>
        <v>61</v>
      </c>
      <c r="C369" s="86"/>
      <c r="D369" s="89"/>
      <c r="E369" s="88"/>
      <c r="F369" s="88"/>
      <c r="G369" s="88"/>
      <c r="H369" s="89"/>
      <c r="I369" s="185"/>
      <c r="J369" s="91"/>
      <c r="K369" s="92"/>
    </row>
  </sheetData>
  <mergeCells count="2">
    <mergeCell ref="C1:K1"/>
    <mergeCell ref="C5:G5"/>
  </mergeCells>
  <conditionalFormatting sqref="A1:A1048576">
    <cfRule type="duplicateValues" dxfId="1" priority="1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  <rowBreaks count="1" manualBreakCount="1">
    <brk id="64" min="2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96A2-49EA-42F9-9F47-52BF8EE69751}">
  <dimension ref="A1:R308"/>
  <sheetViews>
    <sheetView tabSelected="1" view="pageBreakPreview" topLeftCell="A247" zoomScaleNormal="115" zoomScaleSheetLayoutView="100" workbookViewId="0">
      <selection activeCell="N34" sqref="N34"/>
    </sheetView>
  </sheetViews>
  <sheetFormatPr defaultRowHeight="12.75" customHeight="1" x14ac:dyDescent="0.2"/>
  <cols>
    <col min="1" max="1" width="4.7109375" style="15" customWidth="1"/>
    <col min="2" max="2" width="2.42578125" style="1" customWidth="1"/>
    <col min="3" max="3" width="9.7109375" style="24" customWidth="1"/>
    <col min="4" max="4" width="6.7109375" style="44" customWidth="1"/>
    <col min="5" max="6" width="3.7109375" style="24" customWidth="1"/>
    <col min="7" max="7" width="29.7109375" style="24" customWidth="1"/>
    <col min="8" max="8" width="6.7109375" style="44" customWidth="1"/>
    <col min="9" max="9" width="10.7109375" style="46" customWidth="1"/>
    <col min="10" max="10" width="10.7109375" style="47" customWidth="1"/>
    <col min="11" max="11" width="12.7109375" style="48" customWidth="1"/>
    <col min="12" max="13" width="9.140625" style="16"/>
    <col min="14" max="14" width="9.140625" style="17"/>
    <col min="15" max="258" width="9.140625" style="16"/>
    <col min="259" max="259" width="9.5703125" style="16" customWidth="1"/>
    <col min="260" max="260" width="7.42578125" style="16" customWidth="1"/>
    <col min="261" max="262" width="3.7109375" style="16" customWidth="1"/>
    <col min="263" max="263" width="29.7109375" style="16" customWidth="1"/>
    <col min="264" max="264" width="8.140625" style="16" customWidth="1"/>
    <col min="265" max="265" width="8.7109375" style="16" customWidth="1"/>
    <col min="266" max="266" width="9.7109375" style="16" customWidth="1"/>
    <col min="267" max="267" width="12.7109375" style="16" customWidth="1"/>
    <col min="268" max="514" width="9.140625" style="16"/>
    <col min="515" max="515" width="9.5703125" style="16" customWidth="1"/>
    <col min="516" max="516" width="7.42578125" style="16" customWidth="1"/>
    <col min="517" max="518" width="3.7109375" style="16" customWidth="1"/>
    <col min="519" max="519" width="29.7109375" style="16" customWidth="1"/>
    <col min="520" max="520" width="8.140625" style="16" customWidth="1"/>
    <col min="521" max="521" width="8.7109375" style="16" customWidth="1"/>
    <col min="522" max="522" width="9.7109375" style="16" customWidth="1"/>
    <col min="523" max="523" width="12.7109375" style="16" customWidth="1"/>
    <col min="524" max="770" width="9.140625" style="16"/>
    <col min="771" max="771" width="9.5703125" style="16" customWidth="1"/>
    <col min="772" max="772" width="7.42578125" style="16" customWidth="1"/>
    <col min="773" max="774" width="3.7109375" style="16" customWidth="1"/>
    <col min="775" max="775" width="29.7109375" style="16" customWidth="1"/>
    <col min="776" max="776" width="8.140625" style="16" customWidth="1"/>
    <col min="777" max="777" width="8.7109375" style="16" customWidth="1"/>
    <col min="778" max="778" width="9.7109375" style="16" customWidth="1"/>
    <col min="779" max="779" width="12.7109375" style="16" customWidth="1"/>
    <col min="780" max="1026" width="9.140625" style="16"/>
    <col min="1027" max="1027" width="9.5703125" style="16" customWidth="1"/>
    <col min="1028" max="1028" width="7.42578125" style="16" customWidth="1"/>
    <col min="1029" max="1030" width="3.7109375" style="16" customWidth="1"/>
    <col min="1031" max="1031" width="29.7109375" style="16" customWidth="1"/>
    <col min="1032" max="1032" width="8.140625" style="16" customWidth="1"/>
    <col min="1033" max="1033" width="8.7109375" style="16" customWidth="1"/>
    <col min="1034" max="1034" width="9.7109375" style="16" customWidth="1"/>
    <col min="1035" max="1035" width="12.7109375" style="16" customWidth="1"/>
    <col min="1036" max="1282" width="9.140625" style="16"/>
    <col min="1283" max="1283" width="9.5703125" style="16" customWidth="1"/>
    <col min="1284" max="1284" width="7.42578125" style="16" customWidth="1"/>
    <col min="1285" max="1286" width="3.7109375" style="16" customWidth="1"/>
    <col min="1287" max="1287" width="29.7109375" style="16" customWidth="1"/>
    <col min="1288" max="1288" width="8.140625" style="16" customWidth="1"/>
    <col min="1289" max="1289" width="8.7109375" style="16" customWidth="1"/>
    <col min="1290" max="1290" width="9.7109375" style="16" customWidth="1"/>
    <col min="1291" max="1291" width="12.7109375" style="16" customWidth="1"/>
    <col min="1292" max="1538" width="9.140625" style="16"/>
    <col min="1539" max="1539" width="9.5703125" style="16" customWidth="1"/>
    <col min="1540" max="1540" width="7.42578125" style="16" customWidth="1"/>
    <col min="1541" max="1542" width="3.7109375" style="16" customWidth="1"/>
    <col min="1543" max="1543" width="29.7109375" style="16" customWidth="1"/>
    <col min="1544" max="1544" width="8.140625" style="16" customWidth="1"/>
    <col min="1545" max="1545" width="8.7109375" style="16" customWidth="1"/>
    <col min="1546" max="1546" width="9.7109375" style="16" customWidth="1"/>
    <col min="1547" max="1547" width="12.7109375" style="16" customWidth="1"/>
    <col min="1548" max="1794" width="9.140625" style="16"/>
    <col min="1795" max="1795" width="9.5703125" style="16" customWidth="1"/>
    <col min="1796" max="1796" width="7.42578125" style="16" customWidth="1"/>
    <col min="1797" max="1798" width="3.7109375" style="16" customWidth="1"/>
    <col min="1799" max="1799" width="29.7109375" style="16" customWidth="1"/>
    <col min="1800" max="1800" width="8.140625" style="16" customWidth="1"/>
    <col min="1801" max="1801" width="8.7109375" style="16" customWidth="1"/>
    <col min="1802" max="1802" width="9.7109375" style="16" customWidth="1"/>
    <col min="1803" max="1803" width="12.7109375" style="16" customWidth="1"/>
    <col min="1804" max="2050" width="9.140625" style="16"/>
    <col min="2051" max="2051" width="9.5703125" style="16" customWidth="1"/>
    <col min="2052" max="2052" width="7.42578125" style="16" customWidth="1"/>
    <col min="2053" max="2054" width="3.7109375" style="16" customWidth="1"/>
    <col min="2055" max="2055" width="29.7109375" style="16" customWidth="1"/>
    <col min="2056" max="2056" width="8.140625" style="16" customWidth="1"/>
    <col min="2057" max="2057" width="8.7109375" style="16" customWidth="1"/>
    <col min="2058" max="2058" width="9.7109375" style="16" customWidth="1"/>
    <col min="2059" max="2059" width="12.7109375" style="16" customWidth="1"/>
    <col min="2060" max="2306" width="9.140625" style="16"/>
    <col min="2307" max="2307" width="9.5703125" style="16" customWidth="1"/>
    <col min="2308" max="2308" width="7.42578125" style="16" customWidth="1"/>
    <col min="2309" max="2310" width="3.7109375" style="16" customWidth="1"/>
    <col min="2311" max="2311" width="29.7109375" style="16" customWidth="1"/>
    <col min="2312" max="2312" width="8.140625" style="16" customWidth="1"/>
    <col min="2313" max="2313" width="8.7109375" style="16" customWidth="1"/>
    <col min="2314" max="2314" width="9.7109375" style="16" customWidth="1"/>
    <col min="2315" max="2315" width="12.7109375" style="16" customWidth="1"/>
    <col min="2316" max="2562" width="9.140625" style="16"/>
    <col min="2563" max="2563" width="9.5703125" style="16" customWidth="1"/>
    <col min="2564" max="2564" width="7.42578125" style="16" customWidth="1"/>
    <col min="2565" max="2566" width="3.7109375" style="16" customWidth="1"/>
    <col min="2567" max="2567" width="29.7109375" style="16" customWidth="1"/>
    <col min="2568" max="2568" width="8.140625" style="16" customWidth="1"/>
    <col min="2569" max="2569" width="8.7109375" style="16" customWidth="1"/>
    <col min="2570" max="2570" width="9.7109375" style="16" customWidth="1"/>
    <col min="2571" max="2571" width="12.7109375" style="16" customWidth="1"/>
    <col min="2572" max="2818" width="9.140625" style="16"/>
    <col min="2819" max="2819" width="9.5703125" style="16" customWidth="1"/>
    <col min="2820" max="2820" width="7.42578125" style="16" customWidth="1"/>
    <col min="2821" max="2822" width="3.7109375" style="16" customWidth="1"/>
    <col min="2823" max="2823" width="29.7109375" style="16" customWidth="1"/>
    <col min="2824" max="2824" width="8.140625" style="16" customWidth="1"/>
    <col min="2825" max="2825" width="8.7109375" style="16" customWidth="1"/>
    <col min="2826" max="2826" width="9.7109375" style="16" customWidth="1"/>
    <col min="2827" max="2827" width="12.7109375" style="16" customWidth="1"/>
    <col min="2828" max="3074" width="9.140625" style="16"/>
    <col min="3075" max="3075" width="9.5703125" style="16" customWidth="1"/>
    <col min="3076" max="3076" width="7.42578125" style="16" customWidth="1"/>
    <col min="3077" max="3078" width="3.7109375" style="16" customWidth="1"/>
    <col min="3079" max="3079" width="29.7109375" style="16" customWidth="1"/>
    <col min="3080" max="3080" width="8.140625" style="16" customWidth="1"/>
    <col min="3081" max="3081" width="8.7109375" style="16" customWidth="1"/>
    <col min="3082" max="3082" width="9.7109375" style="16" customWidth="1"/>
    <col min="3083" max="3083" width="12.7109375" style="16" customWidth="1"/>
    <col min="3084" max="3330" width="9.140625" style="16"/>
    <col min="3331" max="3331" width="9.5703125" style="16" customWidth="1"/>
    <col min="3332" max="3332" width="7.42578125" style="16" customWidth="1"/>
    <col min="3333" max="3334" width="3.7109375" style="16" customWidth="1"/>
    <col min="3335" max="3335" width="29.7109375" style="16" customWidth="1"/>
    <col min="3336" max="3336" width="8.140625" style="16" customWidth="1"/>
    <col min="3337" max="3337" width="8.7109375" style="16" customWidth="1"/>
    <col min="3338" max="3338" width="9.7109375" style="16" customWidth="1"/>
    <col min="3339" max="3339" width="12.7109375" style="16" customWidth="1"/>
    <col min="3340" max="3586" width="9.140625" style="16"/>
    <col min="3587" max="3587" width="9.5703125" style="16" customWidth="1"/>
    <col min="3588" max="3588" width="7.42578125" style="16" customWidth="1"/>
    <col min="3589" max="3590" width="3.7109375" style="16" customWidth="1"/>
    <col min="3591" max="3591" width="29.7109375" style="16" customWidth="1"/>
    <col min="3592" max="3592" width="8.140625" style="16" customWidth="1"/>
    <col min="3593" max="3593" width="8.7109375" style="16" customWidth="1"/>
    <col min="3594" max="3594" width="9.7109375" style="16" customWidth="1"/>
    <col min="3595" max="3595" width="12.7109375" style="16" customWidth="1"/>
    <col min="3596" max="3842" width="9.140625" style="16"/>
    <col min="3843" max="3843" width="9.5703125" style="16" customWidth="1"/>
    <col min="3844" max="3844" width="7.42578125" style="16" customWidth="1"/>
    <col min="3845" max="3846" width="3.7109375" style="16" customWidth="1"/>
    <col min="3847" max="3847" width="29.7109375" style="16" customWidth="1"/>
    <col min="3848" max="3848" width="8.140625" style="16" customWidth="1"/>
    <col min="3849" max="3849" width="8.7109375" style="16" customWidth="1"/>
    <col min="3850" max="3850" width="9.7109375" style="16" customWidth="1"/>
    <col min="3851" max="3851" width="12.7109375" style="16" customWidth="1"/>
    <col min="3852" max="4098" width="9.140625" style="16"/>
    <col min="4099" max="4099" width="9.5703125" style="16" customWidth="1"/>
    <col min="4100" max="4100" width="7.42578125" style="16" customWidth="1"/>
    <col min="4101" max="4102" width="3.7109375" style="16" customWidth="1"/>
    <col min="4103" max="4103" width="29.7109375" style="16" customWidth="1"/>
    <col min="4104" max="4104" width="8.140625" style="16" customWidth="1"/>
    <col min="4105" max="4105" width="8.7109375" style="16" customWidth="1"/>
    <col min="4106" max="4106" width="9.7109375" style="16" customWidth="1"/>
    <col min="4107" max="4107" width="12.7109375" style="16" customWidth="1"/>
    <col min="4108" max="4354" width="9.140625" style="16"/>
    <col min="4355" max="4355" width="9.5703125" style="16" customWidth="1"/>
    <col min="4356" max="4356" width="7.42578125" style="16" customWidth="1"/>
    <col min="4357" max="4358" width="3.7109375" style="16" customWidth="1"/>
    <col min="4359" max="4359" width="29.7109375" style="16" customWidth="1"/>
    <col min="4360" max="4360" width="8.140625" style="16" customWidth="1"/>
    <col min="4361" max="4361" width="8.7109375" style="16" customWidth="1"/>
    <col min="4362" max="4362" width="9.7109375" style="16" customWidth="1"/>
    <col min="4363" max="4363" width="12.7109375" style="16" customWidth="1"/>
    <col min="4364" max="4610" width="9.140625" style="16"/>
    <col min="4611" max="4611" width="9.5703125" style="16" customWidth="1"/>
    <col min="4612" max="4612" width="7.42578125" style="16" customWidth="1"/>
    <col min="4613" max="4614" width="3.7109375" style="16" customWidth="1"/>
    <col min="4615" max="4615" width="29.7109375" style="16" customWidth="1"/>
    <col min="4616" max="4616" width="8.140625" style="16" customWidth="1"/>
    <col min="4617" max="4617" width="8.7109375" style="16" customWidth="1"/>
    <col min="4618" max="4618" width="9.7109375" style="16" customWidth="1"/>
    <col min="4619" max="4619" width="12.7109375" style="16" customWidth="1"/>
    <col min="4620" max="4866" width="9.140625" style="16"/>
    <col min="4867" max="4867" width="9.5703125" style="16" customWidth="1"/>
    <col min="4868" max="4868" width="7.42578125" style="16" customWidth="1"/>
    <col min="4869" max="4870" width="3.7109375" style="16" customWidth="1"/>
    <col min="4871" max="4871" width="29.7109375" style="16" customWidth="1"/>
    <col min="4872" max="4872" width="8.140625" style="16" customWidth="1"/>
    <col min="4873" max="4873" width="8.7109375" style="16" customWidth="1"/>
    <col min="4874" max="4874" width="9.7109375" style="16" customWidth="1"/>
    <col min="4875" max="4875" width="12.7109375" style="16" customWidth="1"/>
    <col min="4876" max="5122" width="9.140625" style="16"/>
    <col min="5123" max="5123" width="9.5703125" style="16" customWidth="1"/>
    <col min="5124" max="5124" width="7.42578125" style="16" customWidth="1"/>
    <col min="5125" max="5126" width="3.7109375" style="16" customWidth="1"/>
    <col min="5127" max="5127" width="29.7109375" style="16" customWidth="1"/>
    <col min="5128" max="5128" width="8.140625" style="16" customWidth="1"/>
    <col min="5129" max="5129" width="8.7109375" style="16" customWidth="1"/>
    <col min="5130" max="5130" width="9.7109375" style="16" customWidth="1"/>
    <col min="5131" max="5131" width="12.7109375" style="16" customWidth="1"/>
    <col min="5132" max="5378" width="9.140625" style="16"/>
    <col min="5379" max="5379" width="9.5703125" style="16" customWidth="1"/>
    <col min="5380" max="5380" width="7.42578125" style="16" customWidth="1"/>
    <col min="5381" max="5382" width="3.7109375" style="16" customWidth="1"/>
    <col min="5383" max="5383" width="29.7109375" style="16" customWidth="1"/>
    <col min="5384" max="5384" width="8.140625" style="16" customWidth="1"/>
    <col min="5385" max="5385" width="8.7109375" style="16" customWidth="1"/>
    <col min="5386" max="5386" width="9.7109375" style="16" customWidth="1"/>
    <col min="5387" max="5387" width="12.7109375" style="16" customWidth="1"/>
    <col min="5388" max="5634" width="9.140625" style="16"/>
    <col min="5635" max="5635" width="9.5703125" style="16" customWidth="1"/>
    <col min="5636" max="5636" width="7.42578125" style="16" customWidth="1"/>
    <col min="5637" max="5638" width="3.7109375" style="16" customWidth="1"/>
    <col min="5639" max="5639" width="29.7109375" style="16" customWidth="1"/>
    <col min="5640" max="5640" width="8.140625" style="16" customWidth="1"/>
    <col min="5641" max="5641" width="8.7109375" style="16" customWidth="1"/>
    <col min="5642" max="5642" width="9.7109375" style="16" customWidth="1"/>
    <col min="5643" max="5643" width="12.7109375" style="16" customWidth="1"/>
    <col min="5644" max="5890" width="9.140625" style="16"/>
    <col min="5891" max="5891" width="9.5703125" style="16" customWidth="1"/>
    <col min="5892" max="5892" width="7.42578125" style="16" customWidth="1"/>
    <col min="5893" max="5894" width="3.7109375" style="16" customWidth="1"/>
    <col min="5895" max="5895" width="29.7109375" style="16" customWidth="1"/>
    <col min="5896" max="5896" width="8.140625" style="16" customWidth="1"/>
    <col min="5897" max="5897" width="8.7109375" style="16" customWidth="1"/>
    <col min="5898" max="5898" width="9.7109375" style="16" customWidth="1"/>
    <col min="5899" max="5899" width="12.7109375" style="16" customWidth="1"/>
    <col min="5900" max="6146" width="9.140625" style="16"/>
    <col min="6147" max="6147" width="9.5703125" style="16" customWidth="1"/>
    <col min="6148" max="6148" width="7.42578125" style="16" customWidth="1"/>
    <col min="6149" max="6150" width="3.7109375" style="16" customWidth="1"/>
    <col min="6151" max="6151" width="29.7109375" style="16" customWidth="1"/>
    <col min="6152" max="6152" width="8.140625" style="16" customWidth="1"/>
    <col min="6153" max="6153" width="8.7109375" style="16" customWidth="1"/>
    <col min="6154" max="6154" width="9.7109375" style="16" customWidth="1"/>
    <col min="6155" max="6155" width="12.7109375" style="16" customWidth="1"/>
    <col min="6156" max="6402" width="9.140625" style="16"/>
    <col min="6403" max="6403" width="9.5703125" style="16" customWidth="1"/>
    <col min="6404" max="6404" width="7.42578125" style="16" customWidth="1"/>
    <col min="6405" max="6406" width="3.7109375" style="16" customWidth="1"/>
    <col min="6407" max="6407" width="29.7109375" style="16" customWidth="1"/>
    <col min="6408" max="6408" width="8.140625" style="16" customWidth="1"/>
    <col min="6409" max="6409" width="8.7109375" style="16" customWidth="1"/>
    <col min="6410" max="6410" width="9.7109375" style="16" customWidth="1"/>
    <col min="6411" max="6411" width="12.7109375" style="16" customWidth="1"/>
    <col min="6412" max="6658" width="9.140625" style="16"/>
    <col min="6659" max="6659" width="9.5703125" style="16" customWidth="1"/>
    <col min="6660" max="6660" width="7.42578125" style="16" customWidth="1"/>
    <col min="6661" max="6662" width="3.7109375" style="16" customWidth="1"/>
    <col min="6663" max="6663" width="29.7109375" style="16" customWidth="1"/>
    <col min="6664" max="6664" width="8.140625" style="16" customWidth="1"/>
    <col min="6665" max="6665" width="8.7109375" style="16" customWidth="1"/>
    <col min="6666" max="6666" width="9.7109375" style="16" customWidth="1"/>
    <col min="6667" max="6667" width="12.7109375" style="16" customWidth="1"/>
    <col min="6668" max="6914" width="9.140625" style="16"/>
    <col min="6915" max="6915" width="9.5703125" style="16" customWidth="1"/>
    <col min="6916" max="6916" width="7.42578125" style="16" customWidth="1"/>
    <col min="6917" max="6918" width="3.7109375" style="16" customWidth="1"/>
    <col min="6919" max="6919" width="29.7109375" style="16" customWidth="1"/>
    <col min="6920" max="6920" width="8.140625" style="16" customWidth="1"/>
    <col min="6921" max="6921" width="8.7109375" style="16" customWidth="1"/>
    <col min="6922" max="6922" width="9.7109375" style="16" customWidth="1"/>
    <col min="6923" max="6923" width="12.7109375" style="16" customWidth="1"/>
    <col min="6924" max="7170" width="9.140625" style="16"/>
    <col min="7171" max="7171" width="9.5703125" style="16" customWidth="1"/>
    <col min="7172" max="7172" width="7.42578125" style="16" customWidth="1"/>
    <col min="7173" max="7174" width="3.7109375" style="16" customWidth="1"/>
    <col min="7175" max="7175" width="29.7109375" style="16" customWidth="1"/>
    <col min="7176" max="7176" width="8.140625" style="16" customWidth="1"/>
    <col min="7177" max="7177" width="8.7109375" style="16" customWidth="1"/>
    <col min="7178" max="7178" width="9.7109375" style="16" customWidth="1"/>
    <col min="7179" max="7179" width="12.7109375" style="16" customWidth="1"/>
    <col min="7180" max="7426" width="9.140625" style="16"/>
    <col min="7427" max="7427" width="9.5703125" style="16" customWidth="1"/>
    <col min="7428" max="7428" width="7.42578125" style="16" customWidth="1"/>
    <col min="7429" max="7430" width="3.7109375" style="16" customWidth="1"/>
    <col min="7431" max="7431" width="29.7109375" style="16" customWidth="1"/>
    <col min="7432" max="7432" width="8.140625" style="16" customWidth="1"/>
    <col min="7433" max="7433" width="8.7109375" style="16" customWidth="1"/>
    <col min="7434" max="7434" width="9.7109375" style="16" customWidth="1"/>
    <col min="7435" max="7435" width="12.7109375" style="16" customWidth="1"/>
    <col min="7436" max="7682" width="9.140625" style="16"/>
    <col min="7683" max="7683" width="9.5703125" style="16" customWidth="1"/>
    <col min="7684" max="7684" width="7.42578125" style="16" customWidth="1"/>
    <col min="7685" max="7686" width="3.7109375" style="16" customWidth="1"/>
    <col min="7687" max="7687" width="29.7109375" style="16" customWidth="1"/>
    <col min="7688" max="7688" width="8.140625" style="16" customWidth="1"/>
    <col min="7689" max="7689" width="8.7109375" style="16" customWidth="1"/>
    <col min="7690" max="7690" width="9.7109375" style="16" customWidth="1"/>
    <col min="7691" max="7691" width="12.7109375" style="16" customWidth="1"/>
    <col min="7692" max="7938" width="9.140625" style="16"/>
    <col min="7939" max="7939" width="9.5703125" style="16" customWidth="1"/>
    <col min="7940" max="7940" width="7.42578125" style="16" customWidth="1"/>
    <col min="7941" max="7942" width="3.7109375" style="16" customWidth="1"/>
    <col min="7943" max="7943" width="29.7109375" style="16" customWidth="1"/>
    <col min="7944" max="7944" width="8.140625" style="16" customWidth="1"/>
    <col min="7945" max="7945" width="8.7109375" style="16" customWidth="1"/>
    <col min="7946" max="7946" width="9.7109375" style="16" customWidth="1"/>
    <col min="7947" max="7947" width="12.7109375" style="16" customWidth="1"/>
    <col min="7948" max="8194" width="9.140625" style="16"/>
    <col min="8195" max="8195" width="9.5703125" style="16" customWidth="1"/>
    <col min="8196" max="8196" width="7.42578125" style="16" customWidth="1"/>
    <col min="8197" max="8198" width="3.7109375" style="16" customWidth="1"/>
    <col min="8199" max="8199" width="29.7109375" style="16" customWidth="1"/>
    <col min="8200" max="8200" width="8.140625" style="16" customWidth="1"/>
    <col min="8201" max="8201" width="8.7109375" style="16" customWidth="1"/>
    <col min="8202" max="8202" width="9.7109375" style="16" customWidth="1"/>
    <col min="8203" max="8203" width="12.7109375" style="16" customWidth="1"/>
    <col min="8204" max="8450" width="9.140625" style="16"/>
    <col min="8451" max="8451" width="9.5703125" style="16" customWidth="1"/>
    <col min="8452" max="8452" width="7.42578125" style="16" customWidth="1"/>
    <col min="8453" max="8454" width="3.7109375" style="16" customWidth="1"/>
    <col min="8455" max="8455" width="29.7109375" style="16" customWidth="1"/>
    <col min="8456" max="8456" width="8.140625" style="16" customWidth="1"/>
    <col min="8457" max="8457" width="8.7109375" style="16" customWidth="1"/>
    <col min="8458" max="8458" width="9.7109375" style="16" customWidth="1"/>
    <col min="8459" max="8459" width="12.7109375" style="16" customWidth="1"/>
    <col min="8460" max="8706" width="9.140625" style="16"/>
    <col min="8707" max="8707" width="9.5703125" style="16" customWidth="1"/>
    <col min="8708" max="8708" width="7.42578125" style="16" customWidth="1"/>
    <col min="8709" max="8710" width="3.7109375" style="16" customWidth="1"/>
    <col min="8711" max="8711" width="29.7109375" style="16" customWidth="1"/>
    <col min="8712" max="8712" width="8.140625" style="16" customWidth="1"/>
    <col min="8713" max="8713" width="8.7109375" style="16" customWidth="1"/>
    <col min="8714" max="8714" width="9.7109375" style="16" customWidth="1"/>
    <col min="8715" max="8715" width="12.7109375" style="16" customWidth="1"/>
    <col min="8716" max="8962" width="9.140625" style="16"/>
    <col min="8963" max="8963" width="9.5703125" style="16" customWidth="1"/>
    <col min="8964" max="8964" width="7.42578125" style="16" customWidth="1"/>
    <col min="8965" max="8966" width="3.7109375" style="16" customWidth="1"/>
    <col min="8967" max="8967" width="29.7109375" style="16" customWidth="1"/>
    <col min="8968" max="8968" width="8.140625" style="16" customWidth="1"/>
    <col min="8969" max="8969" width="8.7109375" style="16" customWidth="1"/>
    <col min="8970" max="8970" width="9.7109375" style="16" customWidth="1"/>
    <col min="8971" max="8971" width="12.7109375" style="16" customWidth="1"/>
    <col min="8972" max="9218" width="9.140625" style="16"/>
    <col min="9219" max="9219" width="9.5703125" style="16" customWidth="1"/>
    <col min="9220" max="9220" width="7.42578125" style="16" customWidth="1"/>
    <col min="9221" max="9222" width="3.7109375" style="16" customWidth="1"/>
    <col min="9223" max="9223" width="29.7109375" style="16" customWidth="1"/>
    <col min="9224" max="9224" width="8.140625" style="16" customWidth="1"/>
    <col min="9225" max="9225" width="8.7109375" style="16" customWidth="1"/>
    <col min="9226" max="9226" width="9.7109375" style="16" customWidth="1"/>
    <col min="9227" max="9227" width="12.7109375" style="16" customWidth="1"/>
    <col min="9228" max="9474" width="9.140625" style="16"/>
    <col min="9475" max="9475" width="9.5703125" style="16" customWidth="1"/>
    <col min="9476" max="9476" width="7.42578125" style="16" customWidth="1"/>
    <col min="9477" max="9478" width="3.7109375" style="16" customWidth="1"/>
    <col min="9479" max="9479" width="29.7109375" style="16" customWidth="1"/>
    <col min="9480" max="9480" width="8.140625" style="16" customWidth="1"/>
    <col min="9481" max="9481" width="8.7109375" style="16" customWidth="1"/>
    <col min="9482" max="9482" width="9.7109375" style="16" customWidth="1"/>
    <col min="9483" max="9483" width="12.7109375" style="16" customWidth="1"/>
    <col min="9484" max="9730" width="9.140625" style="16"/>
    <col min="9731" max="9731" width="9.5703125" style="16" customWidth="1"/>
    <col min="9732" max="9732" width="7.42578125" style="16" customWidth="1"/>
    <col min="9733" max="9734" width="3.7109375" style="16" customWidth="1"/>
    <col min="9735" max="9735" width="29.7109375" style="16" customWidth="1"/>
    <col min="9736" max="9736" width="8.140625" style="16" customWidth="1"/>
    <col min="9737" max="9737" width="8.7109375" style="16" customWidth="1"/>
    <col min="9738" max="9738" width="9.7109375" style="16" customWidth="1"/>
    <col min="9739" max="9739" width="12.7109375" style="16" customWidth="1"/>
    <col min="9740" max="9986" width="9.140625" style="16"/>
    <col min="9987" max="9987" width="9.5703125" style="16" customWidth="1"/>
    <col min="9988" max="9988" width="7.42578125" style="16" customWidth="1"/>
    <col min="9989" max="9990" width="3.7109375" style="16" customWidth="1"/>
    <col min="9991" max="9991" width="29.7109375" style="16" customWidth="1"/>
    <col min="9992" max="9992" width="8.140625" style="16" customWidth="1"/>
    <col min="9993" max="9993" width="8.7109375" style="16" customWidth="1"/>
    <col min="9994" max="9994" width="9.7109375" style="16" customWidth="1"/>
    <col min="9995" max="9995" width="12.7109375" style="16" customWidth="1"/>
    <col min="9996" max="10242" width="9.140625" style="16"/>
    <col min="10243" max="10243" width="9.5703125" style="16" customWidth="1"/>
    <col min="10244" max="10244" width="7.42578125" style="16" customWidth="1"/>
    <col min="10245" max="10246" width="3.7109375" style="16" customWidth="1"/>
    <col min="10247" max="10247" width="29.7109375" style="16" customWidth="1"/>
    <col min="10248" max="10248" width="8.140625" style="16" customWidth="1"/>
    <col min="10249" max="10249" width="8.7109375" style="16" customWidth="1"/>
    <col min="10250" max="10250" width="9.7109375" style="16" customWidth="1"/>
    <col min="10251" max="10251" width="12.7109375" style="16" customWidth="1"/>
    <col min="10252" max="10498" width="9.140625" style="16"/>
    <col min="10499" max="10499" width="9.5703125" style="16" customWidth="1"/>
    <col min="10500" max="10500" width="7.42578125" style="16" customWidth="1"/>
    <col min="10501" max="10502" width="3.7109375" style="16" customWidth="1"/>
    <col min="10503" max="10503" width="29.7109375" style="16" customWidth="1"/>
    <col min="10504" max="10504" width="8.140625" style="16" customWidth="1"/>
    <col min="10505" max="10505" width="8.7109375" style="16" customWidth="1"/>
    <col min="10506" max="10506" width="9.7109375" style="16" customWidth="1"/>
    <col min="10507" max="10507" width="12.7109375" style="16" customWidth="1"/>
    <col min="10508" max="10754" width="9.140625" style="16"/>
    <col min="10755" max="10755" width="9.5703125" style="16" customWidth="1"/>
    <col min="10756" max="10756" width="7.42578125" style="16" customWidth="1"/>
    <col min="10757" max="10758" width="3.7109375" style="16" customWidth="1"/>
    <col min="10759" max="10759" width="29.7109375" style="16" customWidth="1"/>
    <col min="10760" max="10760" width="8.140625" style="16" customWidth="1"/>
    <col min="10761" max="10761" width="8.7109375" style="16" customWidth="1"/>
    <col min="10762" max="10762" width="9.7109375" style="16" customWidth="1"/>
    <col min="10763" max="10763" width="12.7109375" style="16" customWidth="1"/>
    <col min="10764" max="11010" width="9.140625" style="16"/>
    <col min="11011" max="11011" width="9.5703125" style="16" customWidth="1"/>
    <col min="11012" max="11012" width="7.42578125" style="16" customWidth="1"/>
    <col min="11013" max="11014" width="3.7109375" style="16" customWidth="1"/>
    <col min="11015" max="11015" width="29.7109375" style="16" customWidth="1"/>
    <col min="11016" max="11016" width="8.140625" style="16" customWidth="1"/>
    <col min="11017" max="11017" width="8.7109375" style="16" customWidth="1"/>
    <col min="11018" max="11018" width="9.7109375" style="16" customWidth="1"/>
    <col min="11019" max="11019" width="12.7109375" style="16" customWidth="1"/>
    <col min="11020" max="11266" width="9.140625" style="16"/>
    <col min="11267" max="11267" width="9.5703125" style="16" customWidth="1"/>
    <col min="11268" max="11268" width="7.42578125" style="16" customWidth="1"/>
    <col min="11269" max="11270" width="3.7109375" style="16" customWidth="1"/>
    <col min="11271" max="11271" width="29.7109375" style="16" customWidth="1"/>
    <col min="11272" max="11272" width="8.140625" style="16" customWidth="1"/>
    <col min="11273" max="11273" width="8.7109375" style="16" customWidth="1"/>
    <col min="11274" max="11274" width="9.7109375" style="16" customWidth="1"/>
    <col min="11275" max="11275" width="12.7109375" style="16" customWidth="1"/>
    <col min="11276" max="11522" width="9.140625" style="16"/>
    <col min="11523" max="11523" width="9.5703125" style="16" customWidth="1"/>
    <col min="11524" max="11524" width="7.42578125" style="16" customWidth="1"/>
    <col min="11525" max="11526" width="3.7109375" style="16" customWidth="1"/>
    <col min="11527" max="11527" width="29.7109375" style="16" customWidth="1"/>
    <col min="11528" max="11528" width="8.140625" style="16" customWidth="1"/>
    <col min="11529" max="11529" width="8.7109375" style="16" customWidth="1"/>
    <col min="11530" max="11530" width="9.7109375" style="16" customWidth="1"/>
    <col min="11531" max="11531" width="12.7109375" style="16" customWidth="1"/>
    <col min="11532" max="11778" width="9.140625" style="16"/>
    <col min="11779" max="11779" width="9.5703125" style="16" customWidth="1"/>
    <col min="11780" max="11780" width="7.42578125" style="16" customWidth="1"/>
    <col min="11781" max="11782" width="3.7109375" style="16" customWidth="1"/>
    <col min="11783" max="11783" width="29.7109375" style="16" customWidth="1"/>
    <col min="11784" max="11784" width="8.140625" style="16" customWidth="1"/>
    <col min="11785" max="11785" width="8.7109375" style="16" customWidth="1"/>
    <col min="11786" max="11786" width="9.7109375" style="16" customWidth="1"/>
    <col min="11787" max="11787" width="12.7109375" style="16" customWidth="1"/>
    <col min="11788" max="12034" width="9.140625" style="16"/>
    <col min="12035" max="12035" width="9.5703125" style="16" customWidth="1"/>
    <col min="12036" max="12036" width="7.42578125" style="16" customWidth="1"/>
    <col min="12037" max="12038" width="3.7109375" style="16" customWidth="1"/>
    <col min="12039" max="12039" width="29.7109375" style="16" customWidth="1"/>
    <col min="12040" max="12040" width="8.140625" style="16" customWidth="1"/>
    <col min="12041" max="12041" width="8.7109375" style="16" customWidth="1"/>
    <col min="12042" max="12042" width="9.7109375" style="16" customWidth="1"/>
    <col min="12043" max="12043" width="12.7109375" style="16" customWidth="1"/>
    <col min="12044" max="12290" width="9.140625" style="16"/>
    <col min="12291" max="12291" width="9.5703125" style="16" customWidth="1"/>
    <col min="12292" max="12292" width="7.42578125" style="16" customWidth="1"/>
    <col min="12293" max="12294" width="3.7109375" style="16" customWidth="1"/>
    <col min="12295" max="12295" width="29.7109375" style="16" customWidth="1"/>
    <col min="12296" max="12296" width="8.140625" style="16" customWidth="1"/>
    <col min="12297" max="12297" width="8.7109375" style="16" customWidth="1"/>
    <col min="12298" max="12298" width="9.7109375" style="16" customWidth="1"/>
    <col min="12299" max="12299" width="12.7109375" style="16" customWidth="1"/>
    <col min="12300" max="12546" width="9.140625" style="16"/>
    <col min="12547" max="12547" width="9.5703125" style="16" customWidth="1"/>
    <col min="12548" max="12548" width="7.42578125" style="16" customWidth="1"/>
    <col min="12549" max="12550" width="3.7109375" style="16" customWidth="1"/>
    <col min="12551" max="12551" width="29.7109375" style="16" customWidth="1"/>
    <col min="12552" max="12552" width="8.140625" style="16" customWidth="1"/>
    <col min="12553" max="12553" width="8.7109375" style="16" customWidth="1"/>
    <col min="12554" max="12554" width="9.7109375" style="16" customWidth="1"/>
    <col min="12555" max="12555" width="12.7109375" style="16" customWidth="1"/>
    <col min="12556" max="12802" width="9.140625" style="16"/>
    <col min="12803" max="12803" width="9.5703125" style="16" customWidth="1"/>
    <col min="12804" max="12804" width="7.42578125" style="16" customWidth="1"/>
    <col min="12805" max="12806" width="3.7109375" style="16" customWidth="1"/>
    <col min="12807" max="12807" width="29.7109375" style="16" customWidth="1"/>
    <col min="12808" max="12808" width="8.140625" style="16" customWidth="1"/>
    <col min="12809" max="12809" width="8.7109375" style="16" customWidth="1"/>
    <col min="12810" max="12810" width="9.7109375" style="16" customWidth="1"/>
    <col min="12811" max="12811" width="12.7109375" style="16" customWidth="1"/>
    <col min="12812" max="13058" width="9.140625" style="16"/>
    <col min="13059" max="13059" width="9.5703125" style="16" customWidth="1"/>
    <col min="13060" max="13060" width="7.42578125" style="16" customWidth="1"/>
    <col min="13061" max="13062" width="3.7109375" style="16" customWidth="1"/>
    <col min="13063" max="13063" width="29.7109375" style="16" customWidth="1"/>
    <col min="13064" max="13064" width="8.140625" style="16" customWidth="1"/>
    <col min="13065" max="13065" width="8.7109375" style="16" customWidth="1"/>
    <col min="13066" max="13066" width="9.7109375" style="16" customWidth="1"/>
    <col min="13067" max="13067" width="12.7109375" style="16" customWidth="1"/>
    <col min="13068" max="13314" width="9.140625" style="16"/>
    <col min="13315" max="13315" width="9.5703125" style="16" customWidth="1"/>
    <col min="13316" max="13316" width="7.42578125" style="16" customWidth="1"/>
    <col min="13317" max="13318" width="3.7109375" style="16" customWidth="1"/>
    <col min="13319" max="13319" width="29.7109375" style="16" customWidth="1"/>
    <col min="13320" max="13320" width="8.140625" style="16" customWidth="1"/>
    <col min="13321" max="13321" width="8.7109375" style="16" customWidth="1"/>
    <col min="13322" max="13322" width="9.7109375" style="16" customWidth="1"/>
    <col min="13323" max="13323" width="12.7109375" style="16" customWidth="1"/>
    <col min="13324" max="13570" width="9.140625" style="16"/>
    <col min="13571" max="13571" width="9.5703125" style="16" customWidth="1"/>
    <col min="13572" max="13572" width="7.42578125" style="16" customWidth="1"/>
    <col min="13573" max="13574" width="3.7109375" style="16" customWidth="1"/>
    <col min="13575" max="13575" width="29.7109375" style="16" customWidth="1"/>
    <col min="13576" max="13576" width="8.140625" style="16" customWidth="1"/>
    <col min="13577" max="13577" width="8.7109375" style="16" customWidth="1"/>
    <col min="13578" max="13578" width="9.7109375" style="16" customWidth="1"/>
    <col min="13579" max="13579" width="12.7109375" style="16" customWidth="1"/>
    <col min="13580" max="13826" width="9.140625" style="16"/>
    <col min="13827" max="13827" width="9.5703125" style="16" customWidth="1"/>
    <col min="13828" max="13828" width="7.42578125" style="16" customWidth="1"/>
    <col min="13829" max="13830" width="3.7109375" style="16" customWidth="1"/>
    <col min="13831" max="13831" width="29.7109375" style="16" customWidth="1"/>
    <col min="13832" max="13832" width="8.140625" style="16" customWidth="1"/>
    <col min="13833" max="13833" width="8.7109375" style="16" customWidth="1"/>
    <col min="13834" max="13834" width="9.7109375" style="16" customWidth="1"/>
    <col min="13835" max="13835" width="12.7109375" style="16" customWidth="1"/>
    <col min="13836" max="14082" width="9.140625" style="16"/>
    <col min="14083" max="14083" width="9.5703125" style="16" customWidth="1"/>
    <col min="14084" max="14084" width="7.42578125" style="16" customWidth="1"/>
    <col min="14085" max="14086" width="3.7109375" style="16" customWidth="1"/>
    <col min="14087" max="14087" width="29.7109375" style="16" customWidth="1"/>
    <col min="14088" max="14088" width="8.140625" style="16" customWidth="1"/>
    <col min="14089" max="14089" width="8.7109375" style="16" customWidth="1"/>
    <col min="14090" max="14090" width="9.7109375" style="16" customWidth="1"/>
    <col min="14091" max="14091" width="12.7109375" style="16" customWidth="1"/>
    <col min="14092" max="14338" width="9.140625" style="16"/>
    <col min="14339" max="14339" width="9.5703125" style="16" customWidth="1"/>
    <col min="14340" max="14340" width="7.42578125" style="16" customWidth="1"/>
    <col min="14341" max="14342" width="3.7109375" style="16" customWidth="1"/>
    <col min="14343" max="14343" width="29.7109375" style="16" customWidth="1"/>
    <col min="14344" max="14344" width="8.140625" style="16" customWidth="1"/>
    <col min="14345" max="14345" width="8.7109375" style="16" customWidth="1"/>
    <col min="14346" max="14346" width="9.7109375" style="16" customWidth="1"/>
    <col min="14347" max="14347" width="12.7109375" style="16" customWidth="1"/>
    <col min="14348" max="14594" width="9.140625" style="16"/>
    <col min="14595" max="14595" width="9.5703125" style="16" customWidth="1"/>
    <col min="14596" max="14596" width="7.42578125" style="16" customWidth="1"/>
    <col min="14597" max="14598" width="3.7109375" style="16" customWidth="1"/>
    <col min="14599" max="14599" width="29.7109375" style="16" customWidth="1"/>
    <col min="14600" max="14600" width="8.140625" style="16" customWidth="1"/>
    <col min="14601" max="14601" width="8.7109375" style="16" customWidth="1"/>
    <col min="14602" max="14602" width="9.7109375" style="16" customWidth="1"/>
    <col min="14603" max="14603" width="12.7109375" style="16" customWidth="1"/>
    <col min="14604" max="14850" width="9.140625" style="16"/>
    <col min="14851" max="14851" width="9.5703125" style="16" customWidth="1"/>
    <col min="14852" max="14852" width="7.42578125" style="16" customWidth="1"/>
    <col min="14853" max="14854" width="3.7109375" style="16" customWidth="1"/>
    <col min="14855" max="14855" width="29.7109375" style="16" customWidth="1"/>
    <col min="14856" max="14856" width="8.140625" style="16" customWidth="1"/>
    <col min="14857" max="14857" width="8.7109375" style="16" customWidth="1"/>
    <col min="14858" max="14858" width="9.7109375" style="16" customWidth="1"/>
    <col min="14859" max="14859" width="12.7109375" style="16" customWidth="1"/>
    <col min="14860" max="15106" width="9.140625" style="16"/>
    <col min="15107" max="15107" width="9.5703125" style="16" customWidth="1"/>
    <col min="15108" max="15108" width="7.42578125" style="16" customWidth="1"/>
    <col min="15109" max="15110" width="3.7109375" style="16" customWidth="1"/>
    <col min="15111" max="15111" width="29.7109375" style="16" customWidth="1"/>
    <col min="15112" max="15112" width="8.140625" style="16" customWidth="1"/>
    <col min="15113" max="15113" width="8.7109375" style="16" customWidth="1"/>
    <col min="15114" max="15114" width="9.7109375" style="16" customWidth="1"/>
    <col min="15115" max="15115" width="12.7109375" style="16" customWidth="1"/>
    <col min="15116" max="15362" width="9.140625" style="16"/>
    <col min="15363" max="15363" width="9.5703125" style="16" customWidth="1"/>
    <col min="15364" max="15364" width="7.42578125" style="16" customWidth="1"/>
    <col min="15365" max="15366" width="3.7109375" style="16" customWidth="1"/>
    <col min="15367" max="15367" width="29.7109375" style="16" customWidth="1"/>
    <col min="15368" max="15368" width="8.140625" style="16" customWidth="1"/>
    <col min="15369" max="15369" width="8.7109375" style="16" customWidth="1"/>
    <col min="15370" max="15370" width="9.7109375" style="16" customWidth="1"/>
    <col min="15371" max="15371" width="12.7109375" style="16" customWidth="1"/>
    <col min="15372" max="15618" width="9.140625" style="16"/>
    <col min="15619" max="15619" width="9.5703125" style="16" customWidth="1"/>
    <col min="15620" max="15620" width="7.42578125" style="16" customWidth="1"/>
    <col min="15621" max="15622" width="3.7109375" style="16" customWidth="1"/>
    <col min="15623" max="15623" width="29.7109375" style="16" customWidth="1"/>
    <col min="15624" max="15624" width="8.140625" style="16" customWidth="1"/>
    <col min="15625" max="15625" width="8.7109375" style="16" customWidth="1"/>
    <col min="15626" max="15626" width="9.7109375" style="16" customWidth="1"/>
    <col min="15627" max="15627" width="12.7109375" style="16" customWidth="1"/>
    <col min="15628" max="15874" width="9.140625" style="16"/>
    <col min="15875" max="15875" width="9.5703125" style="16" customWidth="1"/>
    <col min="15876" max="15876" width="7.42578125" style="16" customWidth="1"/>
    <col min="15877" max="15878" width="3.7109375" style="16" customWidth="1"/>
    <col min="15879" max="15879" width="29.7109375" style="16" customWidth="1"/>
    <col min="15880" max="15880" width="8.140625" style="16" customWidth="1"/>
    <col min="15881" max="15881" width="8.7109375" style="16" customWidth="1"/>
    <col min="15882" max="15882" width="9.7109375" style="16" customWidth="1"/>
    <col min="15883" max="15883" width="12.7109375" style="16" customWidth="1"/>
    <col min="15884" max="16130" width="9.140625" style="16"/>
    <col min="16131" max="16131" width="9.5703125" style="16" customWidth="1"/>
    <col min="16132" max="16132" width="7.42578125" style="16" customWidth="1"/>
    <col min="16133" max="16134" width="3.7109375" style="16" customWidth="1"/>
    <col min="16135" max="16135" width="29.7109375" style="16" customWidth="1"/>
    <col min="16136" max="16136" width="8.140625" style="16" customWidth="1"/>
    <col min="16137" max="16137" width="8.7109375" style="16" customWidth="1"/>
    <col min="16138" max="16138" width="9.7109375" style="16" customWidth="1"/>
    <col min="16139" max="16139" width="12.7109375" style="16" customWidth="1"/>
    <col min="16140" max="16384" width="9.140625" style="16"/>
  </cols>
  <sheetData>
    <row r="1" spans="1:14" ht="12.75" customHeight="1" x14ac:dyDescent="0.2">
      <c r="C1" s="214" t="s">
        <v>13</v>
      </c>
      <c r="D1" s="214"/>
      <c r="E1" s="214"/>
      <c r="F1" s="214"/>
      <c r="G1" s="214"/>
      <c r="H1" s="214"/>
      <c r="I1" s="214"/>
      <c r="J1" s="214"/>
      <c r="K1" s="214"/>
    </row>
    <row r="2" spans="1:14" ht="12.75" customHeight="1" x14ac:dyDescent="0.2">
      <c r="C2" s="139">
        <v>9</v>
      </c>
      <c r="D2" s="139">
        <v>6</v>
      </c>
      <c r="E2" s="139">
        <v>3</v>
      </c>
      <c r="F2" s="139">
        <v>3</v>
      </c>
      <c r="G2" s="139">
        <v>29</v>
      </c>
      <c r="H2" s="139">
        <v>6</v>
      </c>
      <c r="I2" s="139">
        <v>10</v>
      </c>
      <c r="J2" s="139">
        <v>10</v>
      </c>
      <c r="K2" s="43">
        <v>12</v>
      </c>
    </row>
    <row r="3" spans="1:14" ht="12.75" customHeight="1" x14ac:dyDescent="0.2">
      <c r="C3" s="44"/>
      <c r="E3" s="44"/>
      <c r="F3" s="44"/>
      <c r="G3" s="44"/>
      <c r="I3" s="44"/>
      <c r="J3" s="44"/>
      <c r="K3" s="45"/>
    </row>
    <row r="4" spans="1:14" ht="12.75" customHeight="1" x14ac:dyDescent="0.2">
      <c r="B4" s="1">
        <v>1</v>
      </c>
    </row>
    <row r="5" spans="1:14" ht="12.75" customHeight="1" x14ac:dyDescent="0.2">
      <c r="B5" s="1">
        <f>B4+1</f>
        <v>2</v>
      </c>
      <c r="C5" s="213" t="s">
        <v>81</v>
      </c>
      <c r="D5" s="213"/>
      <c r="E5" s="213"/>
      <c r="F5" s="213"/>
      <c r="G5" s="213"/>
      <c r="I5" s="49"/>
      <c r="J5" s="50"/>
      <c r="K5" s="51" t="s">
        <v>408</v>
      </c>
      <c r="N5" s="16"/>
    </row>
    <row r="6" spans="1:14" ht="12.75" customHeight="1" x14ac:dyDescent="0.2">
      <c r="B6" s="1">
        <f t="shared" ref="B6:B64" si="0">B5+1</f>
        <v>3</v>
      </c>
      <c r="I6" s="49"/>
      <c r="J6" s="50"/>
      <c r="K6" s="52"/>
      <c r="N6" s="16"/>
    </row>
    <row r="7" spans="1:14" ht="12.75" customHeight="1" x14ac:dyDescent="0.2">
      <c r="B7" s="1">
        <f t="shared" si="0"/>
        <v>4</v>
      </c>
      <c r="C7" s="53" t="s">
        <v>0</v>
      </c>
      <c r="D7" s="54"/>
      <c r="E7" s="55"/>
      <c r="F7" s="55"/>
      <c r="G7" s="55"/>
      <c r="H7" s="54"/>
      <c r="I7" s="56"/>
      <c r="J7" s="57"/>
      <c r="K7" s="58"/>
      <c r="N7" s="16"/>
    </row>
    <row r="8" spans="1:14" ht="12.75" customHeight="1" x14ac:dyDescent="0.2">
      <c r="B8" s="1">
        <f t="shared" si="0"/>
        <v>5</v>
      </c>
      <c r="C8" s="59" t="s">
        <v>1</v>
      </c>
      <c r="D8" s="22" t="s">
        <v>2</v>
      </c>
      <c r="E8" s="23"/>
      <c r="F8" s="23"/>
      <c r="G8" s="23" t="s">
        <v>3</v>
      </c>
      <c r="H8" s="22" t="s">
        <v>4</v>
      </c>
      <c r="I8" s="60" t="s">
        <v>5</v>
      </c>
      <c r="J8" s="61" t="s">
        <v>6</v>
      </c>
      <c r="K8" s="62" t="s">
        <v>7</v>
      </c>
      <c r="N8" s="16"/>
    </row>
    <row r="9" spans="1:14" ht="12.75" customHeight="1" x14ac:dyDescent="0.2">
      <c r="B9" s="1">
        <f t="shared" si="0"/>
        <v>6</v>
      </c>
      <c r="C9" s="63" t="s">
        <v>8</v>
      </c>
      <c r="D9" s="64" t="s">
        <v>9</v>
      </c>
      <c r="E9" s="65"/>
      <c r="F9" s="65"/>
      <c r="G9" s="65"/>
      <c r="H9" s="64"/>
      <c r="I9" s="66"/>
      <c r="J9" s="67"/>
      <c r="K9" s="68"/>
      <c r="N9" s="16"/>
    </row>
    <row r="10" spans="1:14" ht="12.75" customHeight="1" x14ac:dyDescent="0.2">
      <c r="B10" s="1">
        <f t="shared" si="0"/>
        <v>7</v>
      </c>
      <c r="C10" s="21"/>
      <c r="D10" s="22" t="str">
        <f t="shared" ref="D10:D32" si="1">IF(A10="","",RIGHT($K$5,1)&amp;"."&amp;IF(LEN(A10)=1,"0"&amp;A10,A10))</f>
        <v/>
      </c>
      <c r="H10" s="25"/>
      <c r="I10" s="26"/>
      <c r="J10" s="27"/>
      <c r="K10" s="28" t="str">
        <f t="shared" ref="K10:K21" si="2">IF(AND(H10&lt;&gt;"",I10=""),"Rate Only",IF(J10="","",I10*J10))</f>
        <v/>
      </c>
      <c r="N10" s="16"/>
    </row>
    <row r="11" spans="1:14" ht="12.75" customHeight="1" x14ac:dyDescent="0.2">
      <c r="B11" s="1">
        <f t="shared" si="0"/>
        <v>8</v>
      </c>
      <c r="C11" s="11" t="s">
        <v>16</v>
      </c>
      <c r="D11" s="22" t="str">
        <f t="shared" si="1"/>
        <v/>
      </c>
      <c r="E11" s="3" t="s">
        <v>87</v>
      </c>
      <c r="F11" s="3"/>
      <c r="G11" s="4"/>
      <c r="H11" s="5"/>
      <c r="I11" s="26"/>
      <c r="J11" s="27"/>
      <c r="K11" s="28" t="str">
        <f t="shared" si="2"/>
        <v/>
      </c>
      <c r="N11" s="16"/>
    </row>
    <row r="12" spans="1:14" ht="12.75" customHeight="1" x14ac:dyDescent="0.2">
      <c r="B12" s="1">
        <f t="shared" si="0"/>
        <v>9</v>
      </c>
      <c r="C12" s="11" t="s">
        <v>83</v>
      </c>
      <c r="D12" s="22" t="str">
        <f t="shared" si="1"/>
        <v/>
      </c>
      <c r="E12" s="4"/>
      <c r="F12" s="4"/>
      <c r="G12" s="4"/>
      <c r="H12" s="5"/>
      <c r="I12" s="26"/>
      <c r="J12" s="27"/>
      <c r="K12" s="28" t="str">
        <f t="shared" si="2"/>
        <v/>
      </c>
      <c r="N12" s="16"/>
    </row>
    <row r="13" spans="1:14" ht="12.75" customHeight="1" x14ac:dyDescent="0.2">
      <c r="A13" s="15">
        <v>1</v>
      </c>
      <c r="B13" s="1">
        <f t="shared" si="0"/>
        <v>10</v>
      </c>
      <c r="C13" s="11" t="s">
        <v>84</v>
      </c>
      <c r="D13" s="22" t="str">
        <f t="shared" si="1"/>
        <v>F.01</v>
      </c>
      <c r="E13" s="7" t="s">
        <v>88</v>
      </c>
      <c r="F13" s="4"/>
      <c r="G13" s="4"/>
      <c r="H13" s="5"/>
      <c r="I13" s="26"/>
      <c r="J13" s="27"/>
      <c r="K13" s="28" t="str">
        <f t="shared" si="2"/>
        <v/>
      </c>
      <c r="N13" s="16"/>
    </row>
    <row r="14" spans="1:14" ht="12.75" customHeight="1" x14ac:dyDescent="0.2">
      <c r="B14" s="1">
        <f t="shared" si="0"/>
        <v>11</v>
      </c>
      <c r="C14" s="11"/>
      <c r="D14" s="22" t="str">
        <f t="shared" si="1"/>
        <v/>
      </c>
      <c r="E14" s="4"/>
      <c r="F14" s="4"/>
      <c r="G14" s="4"/>
      <c r="H14" s="5"/>
      <c r="I14" s="26"/>
      <c r="J14" s="27"/>
      <c r="K14" s="28" t="str">
        <f t="shared" si="2"/>
        <v/>
      </c>
      <c r="N14" s="16"/>
    </row>
    <row r="15" spans="1:14" ht="12.75" customHeight="1" x14ac:dyDescent="0.2">
      <c r="B15" s="1">
        <f t="shared" si="0"/>
        <v>12</v>
      </c>
      <c r="C15" s="11"/>
      <c r="D15" s="22" t="str">
        <f t="shared" si="1"/>
        <v/>
      </c>
      <c r="E15" s="9" t="s">
        <v>22</v>
      </c>
      <c r="F15" s="4" t="s">
        <v>283</v>
      </c>
      <c r="G15" s="4"/>
      <c r="H15" s="5" t="s">
        <v>89</v>
      </c>
      <c r="I15" s="26">
        <f>SUM(I39:I47)</f>
        <v>2360.8000000000002</v>
      </c>
      <c r="J15" s="27"/>
      <c r="K15" s="28" t="str">
        <f t="shared" si="2"/>
        <v/>
      </c>
      <c r="N15" s="16"/>
    </row>
    <row r="16" spans="1:14" ht="12.75" customHeight="1" x14ac:dyDescent="0.2">
      <c r="B16" s="1">
        <f t="shared" si="0"/>
        <v>13</v>
      </c>
      <c r="C16" s="11"/>
      <c r="D16" s="22" t="str">
        <f t="shared" si="1"/>
        <v/>
      </c>
      <c r="E16" s="4"/>
      <c r="F16" s="4"/>
      <c r="G16" s="4"/>
      <c r="H16" s="5"/>
      <c r="I16" s="26"/>
      <c r="J16" s="27"/>
      <c r="K16" s="28" t="str">
        <f t="shared" si="2"/>
        <v/>
      </c>
      <c r="N16" s="16"/>
    </row>
    <row r="17" spans="1:18" ht="12.75" customHeight="1" x14ac:dyDescent="0.2">
      <c r="B17" s="1">
        <f t="shared" si="0"/>
        <v>14</v>
      </c>
      <c r="C17" s="11"/>
      <c r="D17" s="22" t="str">
        <f t="shared" si="1"/>
        <v/>
      </c>
      <c r="E17" s="41" t="s">
        <v>26</v>
      </c>
      <c r="F17" s="4" t="s">
        <v>284</v>
      </c>
      <c r="G17" s="4"/>
      <c r="H17" s="5" t="s">
        <v>89</v>
      </c>
      <c r="I17" s="26"/>
      <c r="J17" s="27"/>
      <c r="K17" s="28" t="str">
        <f t="shared" si="2"/>
        <v>Rate Only</v>
      </c>
      <c r="N17" s="16"/>
    </row>
    <row r="18" spans="1:18" ht="12.75" customHeight="1" x14ac:dyDescent="0.2">
      <c r="B18" s="1">
        <f t="shared" si="0"/>
        <v>15</v>
      </c>
      <c r="C18" s="11"/>
      <c r="D18" s="22" t="str">
        <f t="shared" si="1"/>
        <v/>
      </c>
      <c r="E18" s="41"/>
      <c r="F18" s="4"/>
      <c r="G18" s="4"/>
      <c r="H18" s="5"/>
      <c r="I18" s="26"/>
      <c r="J18" s="70"/>
      <c r="K18" s="28" t="str">
        <f t="shared" si="2"/>
        <v/>
      </c>
      <c r="N18" s="16"/>
    </row>
    <row r="19" spans="1:18" ht="12.75" customHeight="1" x14ac:dyDescent="0.2">
      <c r="A19" s="18"/>
      <c r="B19" s="1">
        <f t="shared" si="0"/>
        <v>16</v>
      </c>
      <c r="C19" s="11" t="s">
        <v>16</v>
      </c>
      <c r="D19" s="22" t="str">
        <f t="shared" si="1"/>
        <v/>
      </c>
      <c r="E19" s="3" t="s">
        <v>172</v>
      </c>
      <c r="F19" s="4"/>
      <c r="G19" s="4"/>
      <c r="H19" s="5"/>
      <c r="I19" s="26"/>
      <c r="J19" s="70"/>
      <c r="K19" s="28" t="str">
        <f t="shared" si="2"/>
        <v/>
      </c>
      <c r="N19" s="16"/>
    </row>
    <row r="20" spans="1:18" ht="12.75" customHeight="1" x14ac:dyDescent="0.2">
      <c r="B20" s="1">
        <f t="shared" si="0"/>
        <v>17</v>
      </c>
      <c r="C20" s="11" t="s">
        <v>85</v>
      </c>
      <c r="D20" s="22" t="str">
        <f t="shared" si="1"/>
        <v/>
      </c>
      <c r="E20" s="4"/>
      <c r="F20" s="4"/>
      <c r="G20" s="4"/>
      <c r="H20" s="5"/>
      <c r="I20" s="26"/>
      <c r="J20" s="27"/>
      <c r="K20" s="28" t="str">
        <f t="shared" si="2"/>
        <v/>
      </c>
      <c r="N20" s="16"/>
    </row>
    <row r="21" spans="1:18" ht="12.75" customHeight="1" x14ac:dyDescent="0.2">
      <c r="B21" s="1">
        <f t="shared" si="0"/>
        <v>18</v>
      </c>
      <c r="C21" s="11"/>
      <c r="D21" s="22" t="str">
        <f t="shared" si="1"/>
        <v/>
      </c>
      <c r="E21" s="42" t="s">
        <v>90</v>
      </c>
      <c r="F21" s="4"/>
      <c r="G21" s="4"/>
      <c r="H21" s="5"/>
      <c r="I21" s="26"/>
      <c r="J21" s="27"/>
      <c r="K21" s="28" t="str">
        <f t="shared" si="2"/>
        <v/>
      </c>
      <c r="N21" s="16"/>
    </row>
    <row r="22" spans="1:18" ht="12.75" customHeight="1" x14ac:dyDescent="0.2">
      <c r="B22" s="1">
        <f t="shared" si="0"/>
        <v>19</v>
      </c>
      <c r="C22" s="11"/>
      <c r="D22" s="22" t="str">
        <f t="shared" si="1"/>
        <v/>
      </c>
      <c r="E22" s="4"/>
      <c r="F22" s="4"/>
      <c r="G22" s="4"/>
      <c r="H22" s="5"/>
      <c r="I22" s="26"/>
      <c r="J22" s="27"/>
      <c r="K22" s="28" t="str">
        <f>IF(AND(H22&lt;&gt;"",I22=""),"Rate Only",IF(J22="","",I22*J22))</f>
        <v/>
      </c>
      <c r="N22" s="16"/>
    </row>
    <row r="23" spans="1:18" ht="12.75" customHeight="1" x14ac:dyDescent="0.2">
      <c r="A23" s="15">
        <v>2</v>
      </c>
      <c r="B23" s="1">
        <f t="shared" si="0"/>
        <v>20</v>
      </c>
      <c r="C23" s="11" t="s">
        <v>28</v>
      </c>
      <c r="D23" s="22" t="str">
        <f t="shared" si="1"/>
        <v>F.02</v>
      </c>
      <c r="E23" s="7" t="s">
        <v>91</v>
      </c>
      <c r="F23" s="4"/>
      <c r="G23" s="4"/>
      <c r="H23" s="5"/>
      <c r="I23" s="26"/>
      <c r="J23" s="27"/>
      <c r="K23" s="28" t="str">
        <f t="shared" ref="K23:K61" si="3">IF(AND(H23&lt;&gt;"",I23=""),"Rate Only",IF(J23="","",I23*J23))</f>
        <v/>
      </c>
      <c r="N23" s="16"/>
    </row>
    <row r="24" spans="1:18" ht="12.75" customHeight="1" x14ac:dyDescent="0.2">
      <c r="B24" s="1">
        <f t="shared" si="0"/>
        <v>21</v>
      </c>
      <c r="C24" s="11"/>
      <c r="D24" s="22" t="str">
        <f t="shared" si="1"/>
        <v/>
      </c>
      <c r="E24" s="7" t="s">
        <v>92</v>
      </c>
      <c r="F24" s="4"/>
      <c r="G24" s="4"/>
      <c r="H24" s="5"/>
      <c r="I24" s="26"/>
      <c r="J24" s="27"/>
      <c r="K24" s="28" t="str">
        <f t="shared" si="3"/>
        <v/>
      </c>
      <c r="N24" s="16"/>
    </row>
    <row r="25" spans="1:18" ht="12.75" customHeight="1" x14ac:dyDescent="0.2">
      <c r="B25" s="1">
        <f t="shared" si="0"/>
        <v>22</v>
      </c>
      <c r="C25" s="11"/>
      <c r="D25" s="22" t="str">
        <f t="shared" si="1"/>
        <v/>
      </c>
      <c r="E25" s="7" t="s">
        <v>93</v>
      </c>
      <c r="F25" s="4"/>
      <c r="G25" s="4"/>
      <c r="H25" s="5"/>
      <c r="I25" s="26"/>
      <c r="J25" s="27"/>
      <c r="K25" s="28" t="str">
        <f t="shared" si="3"/>
        <v/>
      </c>
      <c r="N25" s="16"/>
    </row>
    <row r="26" spans="1:18" ht="12.75" customHeight="1" x14ac:dyDescent="0.2">
      <c r="B26" s="1">
        <f t="shared" si="0"/>
        <v>23</v>
      </c>
      <c r="C26" s="11"/>
      <c r="D26" s="22" t="str">
        <f t="shared" si="1"/>
        <v/>
      </c>
      <c r="E26" s="4"/>
      <c r="F26" s="4"/>
      <c r="G26" s="4"/>
      <c r="H26" s="5"/>
      <c r="I26" s="26"/>
      <c r="J26" s="27"/>
      <c r="K26" s="28" t="str">
        <f t="shared" si="3"/>
        <v/>
      </c>
      <c r="N26" s="16"/>
    </row>
    <row r="27" spans="1:18" ht="12.75" customHeight="1" x14ac:dyDescent="0.2">
      <c r="B27" s="1">
        <f t="shared" si="0"/>
        <v>24</v>
      </c>
      <c r="C27" s="11"/>
      <c r="D27" s="22" t="str">
        <f t="shared" si="1"/>
        <v/>
      </c>
      <c r="E27" s="9" t="s">
        <v>22</v>
      </c>
      <c r="F27" s="4" t="s">
        <v>96</v>
      </c>
      <c r="G27" s="4"/>
      <c r="H27" s="5"/>
      <c r="I27" s="26"/>
      <c r="J27" s="27"/>
      <c r="K27" s="28" t="str">
        <f t="shared" si="3"/>
        <v/>
      </c>
      <c r="N27" s="16"/>
    </row>
    <row r="28" spans="1:18" ht="12.75" customHeight="1" x14ac:dyDescent="0.2">
      <c r="B28" s="1">
        <f t="shared" si="0"/>
        <v>25</v>
      </c>
      <c r="C28" s="11"/>
      <c r="D28" s="22" t="str">
        <f t="shared" si="1"/>
        <v/>
      </c>
      <c r="E28" s="4"/>
      <c r="F28" s="4"/>
      <c r="G28" s="4"/>
      <c r="H28" s="5"/>
      <c r="I28" s="26"/>
      <c r="J28" s="27"/>
      <c r="K28" s="28" t="str">
        <f t="shared" si="3"/>
        <v/>
      </c>
      <c r="M28" s="14"/>
      <c r="N28" s="12"/>
      <c r="O28" s="12"/>
    </row>
    <row r="29" spans="1:18" ht="12.75" customHeight="1" x14ac:dyDescent="0.2">
      <c r="B29" s="1">
        <f t="shared" si="0"/>
        <v>26</v>
      </c>
      <c r="C29" s="11"/>
      <c r="D29" s="22" t="str">
        <f t="shared" si="1"/>
        <v/>
      </c>
      <c r="E29" s="4"/>
      <c r="F29" s="4" t="s">
        <v>22</v>
      </c>
      <c r="G29" s="4" t="s">
        <v>95</v>
      </c>
      <c r="H29" s="5" t="s">
        <v>89</v>
      </c>
      <c r="I29" s="26">
        <f>(1350*0.5*5)*1.3</f>
        <v>4387.5</v>
      </c>
      <c r="J29" s="27"/>
      <c r="K29" s="28" t="str">
        <f t="shared" si="3"/>
        <v/>
      </c>
      <c r="M29" s="12"/>
      <c r="N29" s="12" t="s">
        <v>409</v>
      </c>
      <c r="O29" s="12"/>
      <c r="R29" s="16" t="s">
        <v>412</v>
      </c>
    </row>
    <row r="30" spans="1:18" ht="12.75" customHeight="1" x14ac:dyDescent="0.2">
      <c r="B30" s="1">
        <f t="shared" si="0"/>
        <v>27</v>
      </c>
      <c r="C30" s="11"/>
      <c r="D30" s="22" t="str">
        <f t="shared" si="1"/>
        <v/>
      </c>
      <c r="E30" s="4"/>
      <c r="F30" s="4"/>
      <c r="G30" s="4"/>
      <c r="H30" s="5"/>
      <c r="I30" s="26"/>
      <c r="J30" s="27"/>
      <c r="K30" s="28" t="str">
        <f t="shared" si="3"/>
        <v/>
      </c>
      <c r="M30" s="12"/>
      <c r="N30" s="12"/>
      <c r="O30" s="12"/>
    </row>
    <row r="31" spans="1:18" ht="12.75" customHeight="1" x14ac:dyDescent="0.2">
      <c r="B31" s="1">
        <f t="shared" si="0"/>
        <v>28</v>
      </c>
      <c r="C31" s="11"/>
      <c r="D31" s="22" t="str">
        <f t="shared" si="1"/>
        <v/>
      </c>
      <c r="E31" s="4"/>
      <c r="F31" s="4" t="s">
        <v>26</v>
      </c>
      <c r="G31" s="4" t="s">
        <v>97</v>
      </c>
      <c r="H31" s="5" t="s">
        <v>89</v>
      </c>
      <c r="I31" s="26"/>
      <c r="J31" s="27"/>
      <c r="K31" s="28" t="str">
        <f t="shared" si="3"/>
        <v>Rate Only</v>
      </c>
      <c r="M31" s="12"/>
      <c r="N31" s="12"/>
      <c r="O31" s="12"/>
    </row>
    <row r="32" spans="1:18" ht="12.75" customHeight="1" x14ac:dyDescent="0.2">
      <c r="B32" s="1">
        <f t="shared" si="0"/>
        <v>29</v>
      </c>
      <c r="C32" s="11"/>
      <c r="D32" s="22" t="str">
        <f t="shared" si="1"/>
        <v/>
      </c>
      <c r="H32" s="5"/>
      <c r="I32" s="26"/>
      <c r="J32" s="27"/>
      <c r="K32" s="28" t="str">
        <f t="shared" si="3"/>
        <v/>
      </c>
      <c r="M32" s="12"/>
      <c r="N32" s="12"/>
      <c r="O32" s="12"/>
    </row>
    <row r="33" spans="2:15" ht="12.75" customHeight="1" x14ac:dyDescent="0.2">
      <c r="B33" s="1">
        <f t="shared" si="0"/>
        <v>30</v>
      </c>
      <c r="C33" s="11"/>
      <c r="D33" s="22"/>
      <c r="F33" s="9" t="s">
        <v>37</v>
      </c>
      <c r="G33" s="4" t="s">
        <v>105</v>
      </c>
      <c r="H33" s="5"/>
      <c r="I33" s="26"/>
      <c r="J33" s="27"/>
      <c r="K33" s="28"/>
      <c r="M33" s="12"/>
      <c r="N33" s="12"/>
      <c r="O33" s="12"/>
    </row>
    <row r="34" spans="2:15" ht="12.75" customHeight="1" x14ac:dyDescent="0.2">
      <c r="B34" s="1">
        <f t="shared" si="0"/>
        <v>31</v>
      </c>
      <c r="C34" s="11"/>
      <c r="D34" s="22"/>
      <c r="H34" s="5"/>
      <c r="I34" s="26"/>
      <c r="J34" s="27"/>
      <c r="K34" s="28"/>
      <c r="M34" s="12"/>
      <c r="N34" s="12"/>
      <c r="O34" s="12"/>
    </row>
    <row r="35" spans="2:15" ht="12.75" customHeight="1" x14ac:dyDescent="0.2">
      <c r="B35" s="1">
        <f t="shared" si="0"/>
        <v>32</v>
      </c>
      <c r="C35" s="11"/>
      <c r="D35" s="22" t="str">
        <f t="shared" ref="D35:D60" si="4">IF(A35="","",RIGHT($K$5,1)&amp;"."&amp;IF(LEN(A35)=1,"0"&amp;A35,A35))</f>
        <v/>
      </c>
      <c r="E35" s="9" t="s">
        <v>26</v>
      </c>
      <c r="F35" s="4" t="s">
        <v>94</v>
      </c>
      <c r="G35" s="4"/>
      <c r="H35" s="5"/>
      <c r="I35" s="26"/>
      <c r="J35" s="27"/>
      <c r="K35" s="28" t="str">
        <f t="shared" si="3"/>
        <v/>
      </c>
      <c r="N35" s="16"/>
    </row>
    <row r="36" spans="2:15" ht="12.75" customHeight="1" x14ac:dyDescent="0.2">
      <c r="B36" s="1">
        <f t="shared" si="0"/>
        <v>33</v>
      </c>
      <c r="C36" s="2"/>
      <c r="D36" s="22" t="str">
        <f t="shared" si="4"/>
        <v/>
      </c>
      <c r="E36" s="4"/>
      <c r="F36" s="4"/>
      <c r="G36" s="4"/>
      <c r="H36" s="5"/>
      <c r="I36" s="26"/>
      <c r="J36" s="27"/>
      <c r="K36" s="28" t="str">
        <f t="shared" si="3"/>
        <v/>
      </c>
      <c r="M36" s="12"/>
      <c r="N36" s="12"/>
      <c r="O36" s="12"/>
    </row>
    <row r="37" spans="2:15" ht="12.75" customHeight="1" x14ac:dyDescent="0.2">
      <c r="B37" s="1">
        <f t="shared" si="0"/>
        <v>34</v>
      </c>
      <c r="C37" s="11"/>
      <c r="D37" s="22" t="str">
        <f t="shared" si="4"/>
        <v/>
      </c>
      <c r="E37" s="4"/>
      <c r="F37" s="4" t="s">
        <v>22</v>
      </c>
      <c r="G37" s="4" t="s">
        <v>95</v>
      </c>
      <c r="H37" s="5" t="s">
        <v>89</v>
      </c>
      <c r="I37" s="26"/>
      <c r="J37" s="27"/>
      <c r="K37" s="28" t="str">
        <f t="shared" si="3"/>
        <v>Rate Only</v>
      </c>
      <c r="M37" s="12"/>
      <c r="N37" s="12"/>
      <c r="O37" s="12"/>
    </row>
    <row r="38" spans="2:15" ht="12.75" customHeight="1" x14ac:dyDescent="0.2">
      <c r="B38" s="1">
        <f t="shared" si="0"/>
        <v>35</v>
      </c>
      <c r="C38" s="11"/>
      <c r="D38" s="22" t="str">
        <f t="shared" si="4"/>
        <v/>
      </c>
      <c r="E38" s="4"/>
      <c r="F38" s="4"/>
      <c r="G38" s="4"/>
      <c r="H38" s="5"/>
      <c r="I38" s="26"/>
      <c r="J38" s="27"/>
      <c r="K38" s="28" t="str">
        <f t="shared" si="3"/>
        <v/>
      </c>
      <c r="M38" s="12"/>
      <c r="N38" s="12"/>
      <c r="O38" s="12"/>
    </row>
    <row r="39" spans="2:15" ht="12.75" customHeight="1" x14ac:dyDescent="0.2">
      <c r="B39" s="1">
        <f t="shared" si="0"/>
        <v>36</v>
      </c>
      <c r="C39" s="11"/>
      <c r="D39" s="22" t="str">
        <f t="shared" si="4"/>
        <v/>
      </c>
      <c r="E39" s="4"/>
      <c r="F39" s="4" t="s">
        <v>26</v>
      </c>
      <c r="G39" s="4" t="s">
        <v>97</v>
      </c>
      <c r="H39" s="5" t="s">
        <v>89</v>
      </c>
      <c r="I39" s="26">
        <f>(60+60+30+26+27+75)*1.3</f>
        <v>361.40000000000003</v>
      </c>
      <c r="J39" s="27"/>
      <c r="K39" s="28" t="str">
        <f t="shared" si="3"/>
        <v/>
      </c>
      <c r="M39" s="200">
        <f>I39*1.5*0.6</f>
        <v>325.26</v>
      </c>
      <c r="N39" s="12"/>
      <c r="O39" s="12"/>
    </row>
    <row r="40" spans="2:15" ht="12.75" customHeight="1" x14ac:dyDescent="0.2">
      <c r="B40" s="1">
        <f t="shared" si="0"/>
        <v>37</v>
      </c>
      <c r="C40" s="11"/>
      <c r="D40" s="22" t="str">
        <f t="shared" si="4"/>
        <v/>
      </c>
      <c r="E40" s="4"/>
      <c r="F40" s="4"/>
      <c r="G40" s="4"/>
      <c r="H40" s="5"/>
      <c r="I40" s="26"/>
      <c r="J40" s="27"/>
      <c r="K40" s="28" t="str">
        <f t="shared" si="3"/>
        <v/>
      </c>
      <c r="M40" s="12"/>
      <c r="N40" s="12"/>
      <c r="O40" s="12"/>
    </row>
    <row r="41" spans="2:15" ht="12.75" customHeight="1" x14ac:dyDescent="0.2">
      <c r="B41" s="1">
        <f t="shared" si="0"/>
        <v>38</v>
      </c>
      <c r="C41" s="11"/>
      <c r="D41" s="22" t="str">
        <f t="shared" si="4"/>
        <v/>
      </c>
      <c r="E41" s="4"/>
      <c r="F41" s="9" t="s">
        <v>37</v>
      </c>
      <c r="G41" s="4" t="s">
        <v>105</v>
      </c>
      <c r="H41" s="5" t="s">
        <v>89</v>
      </c>
      <c r="I41" s="26">
        <f>(60+60+60+30+60+42+38+35+74+33+63+34+64+10+21)*1.3</f>
        <v>889.2</v>
      </c>
      <c r="J41" s="27"/>
      <c r="K41" s="28" t="str">
        <f t="shared" si="3"/>
        <v/>
      </c>
      <c r="M41" s="200">
        <f>I41*2.5*0.6</f>
        <v>1333.8</v>
      </c>
      <c r="N41" s="12"/>
      <c r="O41" s="12"/>
    </row>
    <row r="42" spans="2:15" ht="12.75" customHeight="1" x14ac:dyDescent="0.2">
      <c r="B42" s="1">
        <f t="shared" si="0"/>
        <v>39</v>
      </c>
      <c r="C42" s="11"/>
      <c r="D42" s="22" t="str">
        <f t="shared" si="4"/>
        <v/>
      </c>
      <c r="E42" s="7"/>
      <c r="F42" s="4"/>
      <c r="G42" s="4"/>
      <c r="H42" s="5"/>
      <c r="I42" s="26"/>
      <c r="J42" s="27"/>
      <c r="K42" s="28" t="str">
        <f t="shared" si="3"/>
        <v/>
      </c>
      <c r="M42" s="12"/>
      <c r="N42" s="14"/>
      <c r="O42" s="12"/>
    </row>
    <row r="43" spans="2:15" ht="12.75" customHeight="1" x14ac:dyDescent="0.2">
      <c r="B43" s="1">
        <f t="shared" si="0"/>
        <v>40</v>
      </c>
      <c r="C43" s="11"/>
      <c r="D43" s="22" t="str">
        <f t="shared" si="4"/>
        <v/>
      </c>
      <c r="E43" s="7"/>
      <c r="F43" s="9" t="s">
        <v>41</v>
      </c>
      <c r="G43" s="4" t="s">
        <v>106</v>
      </c>
      <c r="H43" s="5" t="s">
        <v>89</v>
      </c>
      <c r="I43" s="26">
        <f>(60+5+58+42+59+76)*1.3</f>
        <v>390</v>
      </c>
      <c r="J43" s="27"/>
      <c r="K43" s="28" t="str">
        <f t="shared" si="3"/>
        <v/>
      </c>
      <c r="M43" s="200">
        <f>I43*3.5*0.6</f>
        <v>819</v>
      </c>
      <c r="N43" s="12"/>
      <c r="O43" s="12"/>
    </row>
    <row r="44" spans="2:15" ht="12.75" customHeight="1" x14ac:dyDescent="0.2">
      <c r="B44" s="1">
        <f t="shared" si="0"/>
        <v>41</v>
      </c>
      <c r="C44" s="11"/>
      <c r="D44" s="22" t="str">
        <f t="shared" si="4"/>
        <v/>
      </c>
      <c r="E44" s="7"/>
      <c r="F44" s="9"/>
      <c r="G44" s="4"/>
      <c r="H44" s="5"/>
      <c r="I44" s="26"/>
      <c r="J44" s="27"/>
      <c r="K44" s="28" t="str">
        <f t="shared" si="3"/>
        <v/>
      </c>
      <c r="M44" s="13"/>
      <c r="N44" s="14"/>
      <c r="O44" s="12"/>
    </row>
    <row r="45" spans="2:15" ht="12.75" customHeight="1" x14ac:dyDescent="0.2">
      <c r="B45" s="1">
        <f t="shared" si="0"/>
        <v>42</v>
      </c>
      <c r="C45" s="11"/>
      <c r="D45" s="22" t="str">
        <f t="shared" si="4"/>
        <v/>
      </c>
      <c r="E45" s="9"/>
      <c r="F45" s="9" t="s">
        <v>42</v>
      </c>
      <c r="G45" s="4" t="s">
        <v>107</v>
      </c>
      <c r="H45" s="5" t="s">
        <v>89</v>
      </c>
      <c r="I45" s="26">
        <f>(60+37+54+54+27+39+34+35+46+46)*1.3</f>
        <v>561.6</v>
      </c>
      <c r="J45" s="27"/>
      <c r="K45" s="28" t="str">
        <f t="shared" si="3"/>
        <v/>
      </c>
      <c r="M45" s="201">
        <f>I45*4.5*0.6</f>
        <v>1516.3200000000002</v>
      </c>
      <c r="N45" s="14"/>
      <c r="O45" s="12"/>
    </row>
    <row r="46" spans="2:15" ht="12.75" customHeight="1" x14ac:dyDescent="0.2">
      <c r="B46" s="1">
        <f t="shared" si="0"/>
        <v>43</v>
      </c>
      <c r="C46" s="11"/>
      <c r="D46" s="22" t="str">
        <f t="shared" si="4"/>
        <v/>
      </c>
      <c r="E46" s="4"/>
      <c r="F46" s="4"/>
      <c r="G46" s="4"/>
      <c r="H46" s="5"/>
      <c r="I46" s="26"/>
      <c r="J46" s="27"/>
      <c r="K46" s="28" t="str">
        <f t="shared" si="3"/>
        <v/>
      </c>
      <c r="M46" s="14"/>
      <c r="N46" s="14"/>
      <c r="O46" s="12"/>
    </row>
    <row r="47" spans="2:15" ht="12.75" customHeight="1" x14ac:dyDescent="0.2">
      <c r="B47" s="1">
        <f t="shared" si="0"/>
        <v>44</v>
      </c>
      <c r="C47" s="11"/>
      <c r="D47" s="22" t="str">
        <f t="shared" si="4"/>
        <v/>
      </c>
      <c r="E47" s="4"/>
      <c r="F47" s="9" t="s">
        <v>43</v>
      </c>
      <c r="G47" s="4" t="s">
        <v>108</v>
      </c>
      <c r="H47" s="5" t="s">
        <v>89</v>
      </c>
      <c r="I47" s="26">
        <f>(42+60+20)*1.3</f>
        <v>158.6</v>
      </c>
      <c r="J47" s="27"/>
      <c r="K47" s="28" t="str">
        <f t="shared" si="3"/>
        <v/>
      </c>
      <c r="M47" s="201">
        <f>I47*5.5*0.6</f>
        <v>523.38</v>
      </c>
      <c r="N47" s="12"/>
      <c r="O47" s="12"/>
    </row>
    <row r="48" spans="2:15" ht="12.75" customHeight="1" x14ac:dyDescent="0.2">
      <c r="B48" s="1">
        <f t="shared" si="0"/>
        <v>45</v>
      </c>
      <c r="C48" s="11"/>
      <c r="D48" s="22" t="str">
        <f t="shared" si="4"/>
        <v/>
      </c>
      <c r="E48" s="4"/>
      <c r="F48" s="9"/>
      <c r="G48" s="4"/>
      <c r="H48" s="5"/>
      <c r="I48" s="26"/>
      <c r="J48" s="27"/>
      <c r="K48" s="28" t="str">
        <f t="shared" si="3"/>
        <v/>
      </c>
      <c r="M48" s="12"/>
      <c r="N48" s="14"/>
      <c r="O48" s="12"/>
    </row>
    <row r="49" spans="2:15" ht="12.75" customHeight="1" x14ac:dyDescent="0.2">
      <c r="B49" s="1">
        <f t="shared" si="0"/>
        <v>46</v>
      </c>
      <c r="C49" s="11"/>
      <c r="D49" s="22" t="str">
        <f t="shared" si="4"/>
        <v/>
      </c>
      <c r="E49" s="9" t="s">
        <v>37</v>
      </c>
      <c r="F49" s="4" t="s">
        <v>123</v>
      </c>
      <c r="G49" s="4"/>
      <c r="H49" s="5"/>
      <c r="I49" s="26"/>
      <c r="J49" s="27"/>
      <c r="K49" s="28" t="str">
        <f t="shared" si="3"/>
        <v/>
      </c>
      <c r="M49" s="12"/>
      <c r="N49" s="14"/>
      <c r="O49" s="12"/>
    </row>
    <row r="50" spans="2:15" ht="12.75" customHeight="1" x14ac:dyDescent="0.2">
      <c r="B50" s="1">
        <f t="shared" si="0"/>
        <v>47</v>
      </c>
      <c r="C50" s="11"/>
      <c r="D50" s="22" t="str">
        <f t="shared" si="4"/>
        <v/>
      </c>
      <c r="E50" s="4"/>
      <c r="F50" s="4" t="s">
        <v>124</v>
      </c>
      <c r="G50" s="4"/>
      <c r="H50" s="5"/>
      <c r="I50" s="26"/>
      <c r="J50" s="27"/>
      <c r="K50" s="28" t="str">
        <f t="shared" si="3"/>
        <v/>
      </c>
      <c r="M50" s="14"/>
      <c r="N50" s="14"/>
      <c r="O50" s="12"/>
    </row>
    <row r="51" spans="2:15" ht="12.75" customHeight="1" x14ac:dyDescent="0.2">
      <c r="B51" s="1">
        <f t="shared" si="0"/>
        <v>48</v>
      </c>
      <c r="C51" s="11"/>
      <c r="D51" s="22" t="str">
        <f t="shared" si="4"/>
        <v/>
      </c>
      <c r="E51" s="4"/>
      <c r="F51" s="4"/>
      <c r="G51" s="4"/>
      <c r="H51" s="5"/>
      <c r="I51" s="26"/>
      <c r="J51" s="27"/>
      <c r="K51" s="28" t="str">
        <f t="shared" si="3"/>
        <v/>
      </c>
      <c r="M51" s="12"/>
      <c r="N51" s="12"/>
      <c r="O51" s="12"/>
    </row>
    <row r="52" spans="2:15" ht="12.75" customHeight="1" x14ac:dyDescent="0.2">
      <c r="B52" s="1">
        <f t="shared" si="0"/>
        <v>49</v>
      </c>
      <c r="C52" s="11"/>
      <c r="D52" s="22" t="str">
        <f t="shared" si="4"/>
        <v/>
      </c>
      <c r="E52" s="4"/>
      <c r="F52" s="4" t="s">
        <v>22</v>
      </c>
      <c r="G52" s="4" t="s">
        <v>95</v>
      </c>
      <c r="H52" s="5" t="s">
        <v>89</v>
      </c>
      <c r="I52" s="26"/>
      <c r="J52" s="27"/>
      <c r="K52" s="28" t="str">
        <f t="shared" si="3"/>
        <v>Rate Only</v>
      </c>
      <c r="M52" s="12"/>
      <c r="N52" s="14"/>
      <c r="O52" s="12"/>
    </row>
    <row r="53" spans="2:15" ht="12.75" customHeight="1" x14ac:dyDescent="0.2">
      <c r="B53" s="1">
        <f t="shared" si="0"/>
        <v>50</v>
      </c>
      <c r="C53" s="11"/>
      <c r="D53" s="22" t="str">
        <f t="shared" si="4"/>
        <v/>
      </c>
      <c r="E53" s="4"/>
      <c r="F53" s="4"/>
      <c r="G53" s="4"/>
      <c r="H53" s="5"/>
      <c r="I53" s="26"/>
      <c r="J53" s="27"/>
      <c r="K53" s="28" t="str">
        <f t="shared" si="3"/>
        <v/>
      </c>
      <c r="N53" s="16"/>
    </row>
    <row r="54" spans="2:15" ht="12.75" customHeight="1" x14ac:dyDescent="0.2">
      <c r="B54" s="1">
        <f t="shared" si="0"/>
        <v>51</v>
      </c>
      <c r="C54" s="11"/>
      <c r="D54" s="22" t="str">
        <f t="shared" si="4"/>
        <v/>
      </c>
      <c r="E54" s="4"/>
      <c r="F54" s="4" t="s">
        <v>26</v>
      </c>
      <c r="G54" s="4" t="s">
        <v>97</v>
      </c>
      <c r="H54" s="5" t="s">
        <v>89</v>
      </c>
      <c r="I54" s="26"/>
      <c r="J54" s="27"/>
      <c r="K54" s="28" t="str">
        <f t="shared" si="3"/>
        <v>Rate Only</v>
      </c>
      <c r="N54" s="16"/>
    </row>
    <row r="55" spans="2:15" ht="12.75" customHeight="1" x14ac:dyDescent="0.2">
      <c r="B55" s="1">
        <f t="shared" si="0"/>
        <v>52</v>
      </c>
      <c r="C55" s="11"/>
      <c r="D55" s="22" t="str">
        <f t="shared" si="4"/>
        <v/>
      </c>
      <c r="E55" s="4"/>
      <c r="F55" s="4"/>
      <c r="G55" s="4"/>
      <c r="H55" s="5"/>
      <c r="I55" s="26"/>
      <c r="J55" s="27"/>
      <c r="K55" s="28" t="str">
        <f t="shared" si="3"/>
        <v/>
      </c>
      <c r="N55" s="16"/>
    </row>
    <row r="56" spans="2:15" ht="12.75" customHeight="1" x14ac:dyDescent="0.2">
      <c r="B56" s="1">
        <f t="shared" si="0"/>
        <v>53</v>
      </c>
      <c r="C56" s="11"/>
      <c r="D56" s="22" t="str">
        <f t="shared" si="4"/>
        <v/>
      </c>
      <c r="E56" s="7"/>
      <c r="F56" s="9" t="s">
        <v>37</v>
      </c>
      <c r="G56" s="4" t="s">
        <v>105</v>
      </c>
      <c r="H56" s="5" t="s">
        <v>89</v>
      </c>
      <c r="I56" s="26"/>
      <c r="J56" s="27"/>
      <c r="K56" s="28" t="str">
        <f t="shared" si="3"/>
        <v>Rate Only</v>
      </c>
      <c r="N56" s="16"/>
    </row>
    <row r="57" spans="2:15" ht="12.75" customHeight="1" x14ac:dyDescent="0.2">
      <c r="B57" s="1">
        <f t="shared" si="0"/>
        <v>54</v>
      </c>
      <c r="C57" s="11"/>
      <c r="D57" s="22" t="str">
        <f t="shared" si="4"/>
        <v/>
      </c>
      <c r="E57" s="7"/>
      <c r="F57" s="4"/>
      <c r="G57" s="4"/>
      <c r="H57" s="5"/>
      <c r="I57" s="26"/>
      <c r="J57" s="27"/>
      <c r="K57" s="28" t="str">
        <f t="shared" si="3"/>
        <v/>
      </c>
      <c r="N57" s="16"/>
    </row>
    <row r="58" spans="2:15" ht="12.75" customHeight="1" x14ac:dyDescent="0.2">
      <c r="B58" s="1">
        <f t="shared" si="0"/>
        <v>55</v>
      </c>
      <c r="C58" s="11"/>
      <c r="D58" s="22" t="str">
        <f t="shared" si="4"/>
        <v/>
      </c>
      <c r="E58" s="7"/>
      <c r="F58" s="9" t="s">
        <v>41</v>
      </c>
      <c r="G58" s="4" t="s">
        <v>106</v>
      </c>
      <c r="H58" s="5" t="s">
        <v>89</v>
      </c>
      <c r="I58" s="26"/>
      <c r="J58" s="27"/>
      <c r="K58" s="28" t="str">
        <f t="shared" si="3"/>
        <v>Rate Only</v>
      </c>
      <c r="N58" s="16"/>
    </row>
    <row r="59" spans="2:15" ht="12.75" customHeight="1" x14ac:dyDescent="0.2">
      <c r="B59" s="1">
        <f t="shared" si="0"/>
        <v>56</v>
      </c>
      <c r="C59" s="11"/>
      <c r="D59" s="22" t="str">
        <f t="shared" si="4"/>
        <v/>
      </c>
      <c r="E59" s="9"/>
      <c r="F59" s="9"/>
      <c r="G59" s="4"/>
      <c r="H59" s="5"/>
      <c r="I59" s="26"/>
      <c r="J59" s="27"/>
      <c r="K59" s="28" t="str">
        <f t="shared" si="3"/>
        <v/>
      </c>
      <c r="N59" s="16"/>
    </row>
    <row r="60" spans="2:15" ht="12.75" customHeight="1" x14ac:dyDescent="0.2">
      <c r="B60" s="1">
        <f t="shared" si="0"/>
        <v>57</v>
      </c>
      <c r="C60" s="11"/>
      <c r="D60" s="22" t="str">
        <f t="shared" si="4"/>
        <v/>
      </c>
      <c r="E60" s="4"/>
      <c r="F60" s="9" t="s">
        <v>42</v>
      </c>
      <c r="G60" s="4" t="s">
        <v>107</v>
      </c>
      <c r="H60" s="5" t="s">
        <v>89</v>
      </c>
      <c r="I60" s="26"/>
      <c r="J60" s="27"/>
      <c r="K60" s="28" t="str">
        <f t="shared" si="3"/>
        <v>Rate Only</v>
      </c>
      <c r="N60" s="16"/>
    </row>
    <row r="61" spans="2:15" ht="12.75" customHeight="1" x14ac:dyDescent="0.2">
      <c r="B61" s="1">
        <f t="shared" si="0"/>
        <v>58</v>
      </c>
      <c r="C61" s="11"/>
      <c r="D61" s="22"/>
      <c r="E61" s="7"/>
      <c r="F61" s="4"/>
      <c r="G61" s="4"/>
      <c r="H61" s="5"/>
      <c r="I61" s="26"/>
      <c r="J61" s="50"/>
      <c r="K61" s="28" t="str">
        <f t="shared" si="3"/>
        <v/>
      </c>
      <c r="N61" s="16"/>
    </row>
    <row r="62" spans="2:15" ht="12.75" customHeight="1" x14ac:dyDescent="0.2">
      <c r="B62" s="1">
        <f t="shared" si="0"/>
        <v>59</v>
      </c>
      <c r="C62" s="76"/>
      <c r="D62" s="77"/>
      <c r="E62" s="78"/>
      <c r="F62" s="78"/>
      <c r="G62" s="78"/>
      <c r="H62" s="79"/>
      <c r="I62" s="80"/>
      <c r="J62" s="81"/>
      <c r="K62" s="82"/>
      <c r="N62" s="16"/>
    </row>
    <row r="63" spans="2:15" ht="12.75" customHeight="1" x14ac:dyDescent="0.2">
      <c r="B63" s="1">
        <f t="shared" si="0"/>
        <v>60</v>
      </c>
      <c r="C63" s="83" t="str">
        <f>$K$5</f>
        <v>Section F</v>
      </c>
      <c r="D63" s="84" t="s">
        <v>10</v>
      </c>
      <c r="I63" s="49"/>
      <c r="J63" s="50"/>
      <c r="K63" s="85" t="str">
        <f>IF(SUM(K7:K61)&lt;1,"",SUM(K7:K61))</f>
        <v/>
      </c>
      <c r="N63" s="16"/>
    </row>
    <row r="64" spans="2:15" ht="12.75" customHeight="1" x14ac:dyDescent="0.2">
      <c r="B64" s="1">
        <f t="shared" si="0"/>
        <v>61</v>
      </c>
      <c r="C64" s="86"/>
      <c r="D64" s="87"/>
      <c r="E64" s="88"/>
      <c r="F64" s="88"/>
      <c r="G64" s="88"/>
      <c r="H64" s="89"/>
      <c r="I64" s="90"/>
      <c r="J64" s="91"/>
      <c r="K64" s="92"/>
      <c r="N64" s="16"/>
    </row>
    <row r="65" spans="1:14" ht="12.75" customHeight="1" x14ac:dyDescent="0.2">
      <c r="B65" s="1">
        <v>1</v>
      </c>
      <c r="C65" s="53" t="s">
        <v>0</v>
      </c>
      <c r="D65" s="54"/>
      <c r="E65" s="55"/>
      <c r="F65" s="55"/>
      <c r="G65" s="55"/>
      <c r="H65" s="54"/>
      <c r="I65" s="56"/>
      <c r="J65" s="57"/>
      <c r="K65" s="58"/>
      <c r="N65" s="16"/>
    </row>
    <row r="66" spans="1:14" ht="12.75" customHeight="1" x14ac:dyDescent="0.2">
      <c r="B66" s="1">
        <f>B65+1</f>
        <v>2</v>
      </c>
      <c r="C66" s="59" t="s">
        <v>1</v>
      </c>
      <c r="D66" s="22" t="s">
        <v>2</v>
      </c>
      <c r="E66" s="23"/>
      <c r="F66" s="23"/>
      <c r="G66" s="23" t="s">
        <v>3</v>
      </c>
      <c r="H66" s="22" t="s">
        <v>4</v>
      </c>
      <c r="I66" s="93" t="s">
        <v>5</v>
      </c>
      <c r="J66" s="61" t="s">
        <v>6</v>
      </c>
      <c r="K66" s="62" t="s">
        <v>7</v>
      </c>
      <c r="N66" s="16"/>
    </row>
    <row r="67" spans="1:14" ht="12.75" customHeight="1" x14ac:dyDescent="0.2">
      <c r="B67" s="1">
        <f t="shared" ref="B67:B125" si="5">B66+1</f>
        <v>3</v>
      </c>
      <c r="C67" s="63" t="s">
        <v>8</v>
      </c>
      <c r="D67" s="64" t="s">
        <v>9</v>
      </c>
      <c r="E67" s="65"/>
      <c r="F67" s="65"/>
      <c r="G67" s="65"/>
      <c r="H67" s="64"/>
      <c r="I67" s="66"/>
      <c r="J67" s="67"/>
      <c r="K67" s="68"/>
      <c r="N67" s="16"/>
    </row>
    <row r="68" spans="1:14" ht="12.75" customHeight="1" x14ac:dyDescent="0.2">
      <c r="B68" s="1">
        <f t="shared" si="5"/>
        <v>4</v>
      </c>
      <c r="C68" s="21"/>
      <c r="D68" s="25"/>
      <c r="I68" s="49"/>
      <c r="J68" s="50"/>
      <c r="K68" s="28"/>
      <c r="N68" s="16"/>
    </row>
    <row r="69" spans="1:14" ht="12.75" customHeight="1" x14ac:dyDescent="0.2">
      <c r="B69" s="1">
        <f t="shared" si="5"/>
        <v>5</v>
      </c>
      <c r="C69" s="21"/>
      <c r="D69" s="25"/>
      <c r="E69" s="23" t="s">
        <v>11</v>
      </c>
      <c r="I69" s="49"/>
      <c r="J69" s="50"/>
      <c r="K69" s="85" t="str">
        <f>IF(K63="","",K63)</f>
        <v/>
      </c>
      <c r="N69" s="16"/>
    </row>
    <row r="70" spans="1:14" ht="12.75" customHeight="1" x14ac:dyDescent="0.2">
      <c r="B70" s="1">
        <f t="shared" si="5"/>
        <v>6</v>
      </c>
      <c r="C70" s="86"/>
      <c r="D70" s="94"/>
      <c r="E70" s="88"/>
      <c r="F70" s="88"/>
      <c r="G70" s="88"/>
      <c r="H70" s="89"/>
      <c r="I70" s="90"/>
      <c r="J70" s="91"/>
      <c r="K70" s="92"/>
      <c r="N70" s="16"/>
    </row>
    <row r="71" spans="1:14" ht="12.75" customHeight="1" x14ac:dyDescent="0.2">
      <c r="B71" s="1">
        <f t="shared" si="5"/>
        <v>7</v>
      </c>
      <c r="C71" s="11" t="s">
        <v>16</v>
      </c>
      <c r="D71" s="22" t="str">
        <f t="shared" ref="D71:D122" si="6">IF(A71="","",RIGHT($K$5,1)&amp;"."&amp;IF(LEN(A71)=1,"0"&amp;A71,A71))</f>
        <v/>
      </c>
      <c r="E71" s="23"/>
      <c r="H71" s="25"/>
      <c r="I71" s="26"/>
      <c r="J71" s="27"/>
      <c r="K71" s="28" t="str">
        <f t="shared" ref="K71:K78" si="7">IF(AND(H71&lt;&gt;"",I71=""),"Rate Only",IF(J71="","",I71*J71))</f>
        <v/>
      </c>
      <c r="N71" s="16"/>
    </row>
    <row r="72" spans="1:14" ht="12.75" customHeight="1" x14ac:dyDescent="0.2">
      <c r="A72" s="15">
        <v>3</v>
      </c>
      <c r="B72" s="1">
        <f t="shared" si="5"/>
        <v>8</v>
      </c>
      <c r="C72" s="11" t="s">
        <v>85</v>
      </c>
      <c r="D72" s="22" t="str">
        <f t="shared" ref="D72:D79" si="8">IF(A72="","",RIGHT($K$5,1)&amp;"."&amp;IF(LEN(A72)=1,"0"&amp;A72,A72))</f>
        <v>F.03</v>
      </c>
      <c r="E72" s="7" t="s">
        <v>98</v>
      </c>
      <c r="F72" s="4"/>
      <c r="G72" s="4"/>
      <c r="H72" s="5"/>
      <c r="I72" s="26"/>
      <c r="J72" s="27"/>
      <c r="K72" s="28" t="str">
        <f t="shared" si="7"/>
        <v/>
      </c>
      <c r="N72" s="16"/>
    </row>
    <row r="73" spans="1:14" ht="12.75" customHeight="1" x14ac:dyDescent="0.2">
      <c r="B73" s="1">
        <f t="shared" si="5"/>
        <v>9</v>
      </c>
      <c r="C73" s="11" t="s">
        <v>28</v>
      </c>
      <c r="D73" s="22" t="str">
        <f t="shared" si="8"/>
        <v/>
      </c>
      <c r="E73" s="4"/>
      <c r="F73" s="4"/>
      <c r="G73" s="4"/>
      <c r="H73" s="5"/>
      <c r="I73" s="26"/>
      <c r="J73" s="27"/>
      <c r="K73" s="28" t="str">
        <f t="shared" si="7"/>
        <v/>
      </c>
      <c r="N73" s="16"/>
    </row>
    <row r="74" spans="1:14" ht="12.75" customHeight="1" x14ac:dyDescent="0.2">
      <c r="B74" s="1">
        <f t="shared" si="5"/>
        <v>10</v>
      </c>
      <c r="C74" s="11"/>
      <c r="D74" s="22" t="str">
        <f t="shared" si="8"/>
        <v/>
      </c>
      <c r="E74" s="4" t="s">
        <v>22</v>
      </c>
      <c r="F74" s="4" t="s">
        <v>99</v>
      </c>
      <c r="G74" s="4"/>
      <c r="H74" s="5" t="s">
        <v>75</v>
      </c>
      <c r="I74" s="26">
        <f>SUM(M39:M47)*0.2</f>
        <v>903.55200000000013</v>
      </c>
      <c r="J74" s="27"/>
      <c r="K74" s="28" t="str">
        <f t="shared" si="7"/>
        <v/>
      </c>
      <c r="N74" s="16"/>
    </row>
    <row r="75" spans="1:14" ht="12.75" customHeight="1" x14ac:dyDescent="0.2">
      <c r="B75" s="1">
        <f t="shared" si="5"/>
        <v>11</v>
      </c>
      <c r="C75" s="11"/>
      <c r="D75" s="22" t="str">
        <f t="shared" si="8"/>
        <v/>
      </c>
      <c r="E75" s="4"/>
      <c r="F75" s="4"/>
      <c r="G75" s="4"/>
      <c r="H75" s="5"/>
      <c r="I75" s="26"/>
      <c r="J75" s="27"/>
      <c r="K75" s="28" t="str">
        <f t="shared" si="7"/>
        <v/>
      </c>
      <c r="N75" s="16"/>
    </row>
    <row r="76" spans="1:14" ht="12.75" customHeight="1" x14ac:dyDescent="0.2">
      <c r="B76" s="1">
        <f t="shared" si="5"/>
        <v>12</v>
      </c>
      <c r="C76" s="11"/>
      <c r="D76" s="22" t="str">
        <f t="shared" si="8"/>
        <v/>
      </c>
      <c r="E76" s="4" t="s">
        <v>26</v>
      </c>
      <c r="F76" s="4" t="s">
        <v>100</v>
      </c>
      <c r="G76" s="4"/>
      <c r="H76" s="5" t="s">
        <v>75</v>
      </c>
      <c r="I76" s="26">
        <f>SUM(M39:M47)*0.6</f>
        <v>2710.6559999999999</v>
      </c>
      <c r="J76" s="27"/>
      <c r="K76" s="28" t="str">
        <f t="shared" si="7"/>
        <v/>
      </c>
      <c r="N76" s="16"/>
    </row>
    <row r="77" spans="1:14" ht="12.75" customHeight="1" x14ac:dyDescent="0.2">
      <c r="B77" s="1">
        <f t="shared" si="5"/>
        <v>13</v>
      </c>
      <c r="C77" s="11"/>
      <c r="D77" s="22" t="str">
        <f t="shared" si="8"/>
        <v/>
      </c>
      <c r="E77" s="4"/>
      <c r="F77" s="4"/>
      <c r="G77" s="4"/>
      <c r="H77" s="5"/>
      <c r="I77" s="26"/>
      <c r="J77" s="27"/>
      <c r="K77" s="28" t="str">
        <f t="shared" si="7"/>
        <v/>
      </c>
      <c r="N77" s="16"/>
    </row>
    <row r="78" spans="1:14" ht="12.75" customHeight="1" x14ac:dyDescent="0.2">
      <c r="B78" s="1">
        <f t="shared" si="5"/>
        <v>14</v>
      </c>
      <c r="C78" s="11"/>
      <c r="D78" s="22" t="str">
        <f t="shared" si="8"/>
        <v/>
      </c>
      <c r="E78" s="4" t="s">
        <v>37</v>
      </c>
      <c r="F78" s="4" t="s">
        <v>101</v>
      </c>
      <c r="G78" s="4"/>
      <c r="H78" s="5" t="s">
        <v>75</v>
      </c>
      <c r="I78" s="26">
        <v>100</v>
      </c>
      <c r="J78" s="27"/>
      <c r="K78" s="28" t="str">
        <f t="shared" si="7"/>
        <v/>
      </c>
      <c r="N78" s="16"/>
    </row>
    <row r="79" spans="1:14" ht="12.75" customHeight="1" x14ac:dyDescent="0.2">
      <c r="B79" s="1">
        <f t="shared" si="5"/>
        <v>15</v>
      </c>
      <c r="C79" s="11"/>
      <c r="D79" s="22" t="str">
        <f t="shared" si="8"/>
        <v/>
      </c>
      <c r="E79" s="4"/>
      <c r="F79" s="4" t="s">
        <v>102</v>
      </c>
      <c r="G79" s="4"/>
      <c r="H79" s="5"/>
      <c r="I79" s="26"/>
      <c r="J79" s="27"/>
      <c r="K79" s="28" t="str">
        <f>IF(AND(H79&lt;&gt;"",I79=""),"Rate Only",IF(J79="","",I79*J79))</f>
        <v/>
      </c>
      <c r="N79" s="16"/>
    </row>
    <row r="80" spans="1:14" ht="12.75" customHeight="1" x14ac:dyDescent="0.2">
      <c r="B80" s="1">
        <f t="shared" si="5"/>
        <v>16</v>
      </c>
      <c r="C80" s="11"/>
      <c r="D80" s="22"/>
      <c r="E80" s="4"/>
      <c r="F80" s="4"/>
      <c r="G80" s="4"/>
      <c r="H80" s="5"/>
      <c r="I80" s="26"/>
      <c r="J80" s="27"/>
      <c r="K80" s="28" t="str">
        <f t="shared" ref="K80:K122" si="9">IF(AND(H80&lt;&gt;"",I80=""),"Rate Only",IF(J80="","",I80*J80))</f>
        <v/>
      </c>
      <c r="N80" s="16"/>
    </row>
    <row r="81" spans="1:15" ht="12.75" customHeight="1" x14ac:dyDescent="0.2">
      <c r="B81" s="1">
        <f t="shared" si="5"/>
        <v>17</v>
      </c>
      <c r="C81" s="21"/>
      <c r="D81" s="22" t="str">
        <f t="shared" si="6"/>
        <v/>
      </c>
      <c r="E81" s="4" t="s">
        <v>41</v>
      </c>
      <c r="F81" s="4" t="s">
        <v>109</v>
      </c>
      <c r="G81" s="4"/>
      <c r="H81" s="5" t="s">
        <v>75</v>
      </c>
      <c r="I81" s="26">
        <v>50</v>
      </c>
      <c r="J81" s="27"/>
      <c r="K81" s="28" t="str">
        <f t="shared" si="9"/>
        <v/>
      </c>
      <c r="N81" s="16"/>
    </row>
    <row r="82" spans="1:15" ht="12.75" customHeight="1" x14ac:dyDescent="0.2">
      <c r="B82" s="1">
        <f t="shared" si="5"/>
        <v>18</v>
      </c>
      <c r="C82" s="21"/>
      <c r="D82" s="22" t="str">
        <f t="shared" si="6"/>
        <v/>
      </c>
      <c r="E82" s="4"/>
      <c r="F82" s="4" t="s">
        <v>110</v>
      </c>
      <c r="G82" s="4"/>
      <c r="H82" s="5"/>
      <c r="I82" s="26"/>
      <c r="J82" s="27"/>
      <c r="K82" s="28" t="str">
        <f t="shared" si="9"/>
        <v/>
      </c>
      <c r="N82" s="16"/>
    </row>
    <row r="83" spans="1:15" ht="12.75" customHeight="1" x14ac:dyDescent="0.2">
      <c r="B83" s="1">
        <f t="shared" si="5"/>
        <v>19</v>
      </c>
      <c r="C83" s="21"/>
      <c r="D83" s="22" t="str">
        <f t="shared" si="6"/>
        <v/>
      </c>
      <c r="E83" s="4"/>
      <c r="F83" s="4"/>
      <c r="G83" s="4"/>
      <c r="H83" s="5"/>
      <c r="I83" s="26"/>
      <c r="J83" s="27"/>
      <c r="K83" s="28" t="str">
        <f t="shared" si="9"/>
        <v/>
      </c>
      <c r="N83" s="16"/>
    </row>
    <row r="84" spans="1:15" ht="12.75" customHeight="1" x14ac:dyDescent="0.2">
      <c r="B84" s="1">
        <f t="shared" si="5"/>
        <v>20</v>
      </c>
      <c r="C84" s="21"/>
      <c r="D84" s="22" t="str">
        <f t="shared" si="6"/>
        <v/>
      </c>
      <c r="E84" s="4" t="s">
        <v>42</v>
      </c>
      <c r="F84" s="4" t="s">
        <v>111</v>
      </c>
      <c r="G84" s="4"/>
      <c r="H84" s="5" t="s">
        <v>75</v>
      </c>
      <c r="I84" s="26">
        <v>50</v>
      </c>
      <c r="J84" s="27"/>
      <c r="K84" s="28" t="str">
        <f t="shared" si="9"/>
        <v/>
      </c>
      <c r="N84" s="16"/>
    </row>
    <row r="85" spans="1:15" ht="12.75" customHeight="1" x14ac:dyDescent="0.2">
      <c r="B85" s="1">
        <f t="shared" si="5"/>
        <v>21</v>
      </c>
      <c r="C85" s="21"/>
      <c r="D85" s="22" t="str">
        <f t="shared" si="6"/>
        <v/>
      </c>
      <c r="E85" s="4"/>
      <c r="F85" s="4" t="s">
        <v>112</v>
      </c>
      <c r="G85" s="4"/>
      <c r="H85" s="5"/>
      <c r="I85" s="26"/>
      <c r="J85" s="27"/>
      <c r="K85" s="28" t="str">
        <f t="shared" si="9"/>
        <v/>
      </c>
      <c r="N85" s="16"/>
    </row>
    <row r="86" spans="1:15" ht="12.75" customHeight="1" x14ac:dyDescent="0.2">
      <c r="B86" s="1">
        <f t="shared" si="5"/>
        <v>22</v>
      </c>
      <c r="C86" s="21"/>
      <c r="D86" s="22" t="str">
        <f t="shared" si="6"/>
        <v/>
      </c>
      <c r="E86" s="4"/>
      <c r="F86" s="4"/>
      <c r="G86" s="4"/>
      <c r="H86" s="5"/>
      <c r="I86" s="26"/>
      <c r="J86" s="27"/>
      <c r="K86" s="28" t="str">
        <f t="shared" si="9"/>
        <v/>
      </c>
      <c r="N86" s="16"/>
    </row>
    <row r="87" spans="1:15" ht="12.75" customHeight="1" x14ac:dyDescent="0.2">
      <c r="A87" s="15">
        <v>4</v>
      </c>
      <c r="B87" s="1">
        <f t="shared" si="5"/>
        <v>23</v>
      </c>
      <c r="C87" s="11" t="s">
        <v>28</v>
      </c>
      <c r="D87" s="22" t="str">
        <f t="shared" si="6"/>
        <v>F.04</v>
      </c>
      <c r="E87" s="4" t="s">
        <v>103</v>
      </c>
      <c r="F87" s="4"/>
      <c r="G87" s="4"/>
      <c r="H87" s="5" t="s">
        <v>75</v>
      </c>
      <c r="I87" s="26">
        <v>100</v>
      </c>
      <c r="J87" s="27"/>
      <c r="K87" s="28" t="str">
        <f t="shared" si="9"/>
        <v/>
      </c>
      <c r="N87" s="16"/>
    </row>
    <row r="88" spans="1:15" ht="12.75" customHeight="1" x14ac:dyDescent="0.2">
      <c r="B88" s="1">
        <f t="shared" si="5"/>
        <v>24</v>
      </c>
      <c r="C88" s="11"/>
      <c r="D88" s="22" t="str">
        <f t="shared" si="6"/>
        <v/>
      </c>
      <c r="E88" s="4" t="s">
        <v>104</v>
      </c>
      <c r="F88" s="4"/>
      <c r="G88" s="4"/>
      <c r="H88" s="5"/>
      <c r="I88" s="26"/>
      <c r="J88" s="27"/>
      <c r="K88" s="28" t="str">
        <f t="shared" si="9"/>
        <v/>
      </c>
      <c r="N88" s="16"/>
    </row>
    <row r="89" spans="1:15" ht="12.75" customHeight="1" x14ac:dyDescent="0.2">
      <c r="B89" s="1">
        <f t="shared" si="5"/>
        <v>25</v>
      </c>
      <c r="C89" s="11"/>
      <c r="D89" s="22" t="str">
        <f t="shared" si="6"/>
        <v/>
      </c>
      <c r="E89" s="7"/>
      <c r="F89" s="4"/>
      <c r="G89" s="4"/>
      <c r="H89" s="5"/>
      <c r="I89" s="26"/>
      <c r="J89" s="27"/>
      <c r="K89" s="28" t="str">
        <f t="shared" si="9"/>
        <v/>
      </c>
      <c r="N89" s="16"/>
    </row>
    <row r="90" spans="1:15" ht="12.75" customHeight="1" x14ac:dyDescent="0.2">
      <c r="A90" s="15">
        <v>5</v>
      </c>
      <c r="B90" s="1">
        <f t="shared" si="5"/>
        <v>26</v>
      </c>
      <c r="C90" s="11" t="s">
        <v>51</v>
      </c>
      <c r="D90" s="22" t="str">
        <f t="shared" si="6"/>
        <v>F.05</v>
      </c>
      <c r="E90" s="7" t="s">
        <v>113</v>
      </c>
      <c r="F90" s="4"/>
      <c r="G90" s="4"/>
      <c r="H90" s="5"/>
      <c r="I90" s="99"/>
      <c r="J90" s="27"/>
      <c r="K90" s="28" t="str">
        <f t="shared" si="9"/>
        <v/>
      </c>
      <c r="N90" s="16"/>
      <c r="O90" s="19"/>
    </row>
    <row r="91" spans="1:15" ht="12.75" customHeight="1" x14ac:dyDescent="0.2">
      <c r="B91" s="1">
        <f t="shared" si="5"/>
        <v>27</v>
      </c>
      <c r="C91" s="11"/>
      <c r="D91" s="22" t="str">
        <f t="shared" si="6"/>
        <v/>
      </c>
      <c r="E91" s="4"/>
      <c r="F91" s="4"/>
      <c r="G91" s="4"/>
      <c r="H91" s="5"/>
      <c r="I91" s="99"/>
      <c r="J91" s="27"/>
      <c r="K91" s="28" t="str">
        <f t="shared" si="9"/>
        <v/>
      </c>
      <c r="N91" s="16"/>
      <c r="O91" s="19"/>
    </row>
    <row r="92" spans="1:15" ht="12.75" customHeight="1" x14ac:dyDescent="0.2">
      <c r="B92" s="1">
        <f t="shared" si="5"/>
        <v>28</v>
      </c>
      <c r="C92" s="11"/>
      <c r="D92" s="22" t="str">
        <f t="shared" si="6"/>
        <v/>
      </c>
      <c r="E92" s="4" t="s">
        <v>22</v>
      </c>
      <c r="F92" s="4" t="s">
        <v>114</v>
      </c>
      <c r="G92" s="4"/>
      <c r="H92" s="5"/>
      <c r="I92" s="99"/>
      <c r="J92" s="27"/>
      <c r="K92" s="28" t="str">
        <f t="shared" si="9"/>
        <v/>
      </c>
      <c r="N92" s="16"/>
      <c r="O92" s="19"/>
    </row>
    <row r="93" spans="1:15" ht="12.75" customHeight="1" x14ac:dyDescent="0.2">
      <c r="B93" s="1">
        <f t="shared" si="5"/>
        <v>29</v>
      </c>
      <c r="C93" s="11"/>
      <c r="D93" s="22" t="str">
        <f t="shared" si="6"/>
        <v/>
      </c>
      <c r="E93" s="4"/>
      <c r="F93" s="4"/>
      <c r="G93" s="4"/>
      <c r="H93" s="5"/>
      <c r="I93" s="99"/>
      <c r="J93" s="27"/>
      <c r="K93" s="28" t="str">
        <f t="shared" si="9"/>
        <v/>
      </c>
      <c r="N93" s="16"/>
      <c r="O93" s="19"/>
    </row>
    <row r="94" spans="1:15" ht="12.75" customHeight="1" x14ac:dyDescent="0.2">
      <c r="B94" s="1">
        <f t="shared" si="5"/>
        <v>30</v>
      </c>
      <c r="C94" s="11"/>
      <c r="D94" s="22" t="str">
        <f t="shared" si="6"/>
        <v/>
      </c>
      <c r="E94" s="4"/>
      <c r="F94" s="4" t="s">
        <v>22</v>
      </c>
      <c r="G94" s="4" t="s">
        <v>115</v>
      </c>
      <c r="H94" s="5" t="s">
        <v>75</v>
      </c>
      <c r="I94" s="99">
        <f>I76</f>
        <v>2710.6559999999999</v>
      </c>
      <c r="J94" s="27"/>
      <c r="K94" s="28" t="str">
        <f t="shared" si="9"/>
        <v/>
      </c>
      <c r="N94" s="16"/>
      <c r="O94" s="19"/>
    </row>
    <row r="95" spans="1:15" ht="12.75" customHeight="1" x14ac:dyDescent="0.2">
      <c r="B95" s="1">
        <f t="shared" si="5"/>
        <v>31</v>
      </c>
      <c r="C95" s="11"/>
      <c r="D95" s="22" t="str">
        <f t="shared" si="6"/>
        <v/>
      </c>
      <c r="E95" s="4"/>
      <c r="F95" s="4"/>
      <c r="G95" s="4" t="s">
        <v>116</v>
      </c>
      <c r="H95" s="5"/>
      <c r="I95" s="99"/>
      <c r="J95" s="27"/>
      <c r="K95" s="28" t="str">
        <f t="shared" si="9"/>
        <v/>
      </c>
      <c r="N95" s="16"/>
      <c r="O95" s="19"/>
    </row>
    <row r="96" spans="1:15" ht="12.75" customHeight="1" x14ac:dyDescent="0.2">
      <c r="B96" s="1">
        <f t="shared" si="5"/>
        <v>32</v>
      </c>
      <c r="C96" s="11"/>
      <c r="D96" s="22" t="str">
        <f t="shared" si="6"/>
        <v/>
      </c>
      <c r="E96" s="4"/>
      <c r="F96" s="4"/>
      <c r="G96" s="4"/>
      <c r="H96" s="5"/>
      <c r="I96" s="99"/>
      <c r="J96" s="27"/>
      <c r="K96" s="28" t="str">
        <f t="shared" si="9"/>
        <v/>
      </c>
      <c r="N96" s="16"/>
      <c r="O96" s="20"/>
    </row>
    <row r="97" spans="1:15" ht="12.75" customHeight="1" x14ac:dyDescent="0.2">
      <c r="B97" s="1">
        <f t="shared" si="5"/>
        <v>33</v>
      </c>
      <c r="C97" s="11"/>
      <c r="D97" s="22" t="str">
        <f t="shared" si="6"/>
        <v/>
      </c>
      <c r="E97" s="4"/>
      <c r="F97" s="4" t="s">
        <v>26</v>
      </c>
      <c r="G97" s="4" t="s">
        <v>117</v>
      </c>
      <c r="H97" s="5" t="s">
        <v>75</v>
      </c>
      <c r="I97" s="99">
        <v>50</v>
      </c>
      <c r="J97" s="27"/>
      <c r="K97" s="28" t="str">
        <f t="shared" si="9"/>
        <v/>
      </c>
      <c r="N97" s="16"/>
      <c r="O97" s="20"/>
    </row>
    <row r="98" spans="1:15" ht="12.75" customHeight="1" x14ac:dyDescent="0.2">
      <c r="B98" s="1">
        <f t="shared" si="5"/>
        <v>34</v>
      </c>
      <c r="C98" s="11"/>
      <c r="D98" s="22" t="str">
        <f t="shared" si="6"/>
        <v/>
      </c>
      <c r="E98" s="4"/>
      <c r="F98" s="4"/>
      <c r="G98" s="4" t="s">
        <v>118</v>
      </c>
      <c r="H98" s="5"/>
      <c r="I98" s="99"/>
      <c r="J98" s="27"/>
      <c r="K98" s="28" t="str">
        <f t="shared" si="9"/>
        <v/>
      </c>
      <c r="N98" s="16"/>
      <c r="O98" s="20"/>
    </row>
    <row r="99" spans="1:15" ht="12.75" customHeight="1" x14ac:dyDescent="0.2">
      <c r="B99" s="1">
        <f t="shared" si="5"/>
        <v>35</v>
      </c>
      <c r="C99" s="11"/>
      <c r="D99" s="22" t="str">
        <f t="shared" si="6"/>
        <v/>
      </c>
      <c r="E99" s="4"/>
      <c r="F99" s="4"/>
      <c r="G99" s="4"/>
      <c r="H99" s="5"/>
      <c r="I99" s="99"/>
      <c r="J99" s="27"/>
      <c r="K99" s="28" t="str">
        <f t="shared" si="9"/>
        <v/>
      </c>
      <c r="N99" s="16"/>
      <c r="O99" s="20"/>
    </row>
    <row r="100" spans="1:15" ht="12.75" customHeight="1" x14ac:dyDescent="0.2">
      <c r="B100" s="1">
        <f t="shared" si="5"/>
        <v>36</v>
      </c>
      <c r="C100" s="11"/>
      <c r="D100" s="22" t="str">
        <f t="shared" si="6"/>
        <v/>
      </c>
      <c r="E100" s="4"/>
      <c r="F100" s="4" t="s">
        <v>37</v>
      </c>
      <c r="G100" s="4" t="s">
        <v>119</v>
      </c>
      <c r="H100" s="5" t="s">
        <v>75</v>
      </c>
      <c r="I100" s="99">
        <v>50</v>
      </c>
      <c r="J100" s="27"/>
      <c r="K100" s="28" t="str">
        <f t="shared" si="9"/>
        <v/>
      </c>
      <c r="N100" s="16"/>
      <c r="O100" s="20"/>
    </row>
    <row r="101" spans="1:15" ht="12.75" customHeight="1" x14ac:dyDescent="0.2">
      <c r="B101" s="1">
        <f t="shared" si="5"/>
        <v>37</v>
      </c>
      <c r="C101" s="11"/>
      <c r="D101" s="22" t="str">
        <f t="shared" si="6"/>
        <v/>
      </c>
      <c r="E101" s="4"/>
      <c r="F101" s="4"/>
      <c r="G101" s="4" t="s">
        <v>120</v>
      </c>
      <c r="H101" s="5"/>
      <c r="I101" s="99"/>
      <c r="J101" s="27"/>
      <c r="K101" s="28" t="str">
        <f t="shared" si="9"/>
        <v/>
      </c>
      <c r="N101" s="16"/>
      <c r="O101" s="20"/>
    </row>
    <row r="102" spans="1:15" ht="12.75" customHeight="1" x14ac:dyDescent="0.2">
      <c r="B102" s="1">
        <f t="shared" si="5"/>
        <v>38</v>
      </c>
      <c r="C102" s="11"/>
      <c r="D102" s="22" t="str">
        <f t="shared" si="6"/>
        <v/>
      </c>
      <c r="E102" s="4"/>
      <c r="F102" s="4"/>
      <c r="G102" s="4" t="s">
        <v>121</v>
      </c>
      <c r="H102" s="5"/>
      <c r="I102" s="100"/>
      <c r="J102" s="27"/>
      <c r="K102" s="28" t="str">
        <f t="shared" si="9"/>
        <v/>
      </c>
      <c r="N102" s="16"/>
      <c r="O102" s="20"/>
    </row>
    <row r="103" spans="1:15" ht="12.75" customHeight="1" x14ac:dyDescent="0.2">
      <c r="B103" s="1">
        <f t="shared" si="5"/>
        <v>39</v>
      </c>
      <c r="C103" s="11"/>
      <c r="D103" s="22" t="str">
        <f t="shared" si="6"/>
        <v/>
      </c>
      <c r="E103" s="4"/>
      <c r="F103" s="4"/>
      <c r="G103" s="4"/>
      <c r="H103" s="5"/>
      <c r="I103" s="100"/>
      <c r="J103" s="27"/>
      <c r="K103" s="28" t="str">
        <f t="shared" si="9"/>
        <v/>
      </c>
      <c r="N103" s="16"/>
      <c r="O103" s="20"/>
    </row>
    <row r="104" spans="1:15" ht="12.75" customHeight="1" x14ac:dyDescent="0.2">
      <c r="B104" s="1">
        <f t="shared" si="5"/>
        <v>40</v>
      </c>
      <c r="C104" s="11" t="s">
        <v>86</v>
      </c>
      <c r="D104" s="22" t="str">
        <f t="shared" si="6"/>
        <v/>
      </c>
      <c r="E104" s="4" t="s">
        <v>37</v>
      </c>
      <c r="F104" s="4" t="s">
        <v>122</v>
      </c>
      <c r="G104" s="4"/>
      <c r="H104" s="5" t="s">
        <v>75</v>
      </c>
      <c r="I104" s="100">
        <v>240</v>
      </c>
      <c r="J104" s="27"/>
      <c r="K104" s="28" t="str">
        <f t="shared" si="9"/>
        <v/>
      </c>
      <c r="N104" s="16"/>
    </row>
    <row r="105" spans="1:15" ht="12.75" customHeight="1" x14ac:dyDescent="0.2">
      <c r="B105" s="1">
        <f t="shared" si="5"/>
        <v>41</v>
      </c>
      <c r="C105" s="11" t="s">
        <v>285</v>
      </c>
      <c r="D105" s="22" t="str">
        <f t="shared" si="6"/>
        <v/>
      </c>
      <c r="E105" s="4"/>
      <c r="F105" s="4"/>
      <c r="G105" s="4"/>
      <c r="H105" s="5"/>
      <c r="I105" s="100"/>
      <c r="J105" s="27"/>
      <c r="K105" s="28" t="str">
        <f t="shared" si="9"/>
        <v/>
      </c>
      <c r="N105" s="16"/>
    </row>
    <row r="106" spans="1:15" ht="12.75" customHeight="1" x14ac:dyDescent="0.2">
      <c r="B106" s="1">
        <f t="shared" si="5"/>
        <v>42</v>
      </c>
      <c r="C106" s="11"/>
      <c r="D106" s="22" t="str">
        <f t="shared" si="6"/>
        <v/>
      </c>
      <c r="E106" s="4"/>
      <c r="F106" s="4"/>
      <c r="G106" s="4"/>
      <c r="H106" s="5"/>
      <c r="I106" s="100"/>
      <c r="J106" s="27"/>
      <c r="K106" s="28" t="str">
        <f t="shared" si="9"/>
        <v/>
      </c>
      <c r="N106" s="16"/>
    </row>
    <row r="107" spans="1:15" ht="12.75" customHeight="1" x14ac:dyDescent="0.2">
      <c r="B107" s="1">
        <f t="shared" si="5"/>
        <v>43</v>
      </c>
      <c r="C107" s="11" t="s">
        <v>16</v>
      </c>
      <c r="D107" s="22" t="str">
        <f t="shared" si="6"/>
        <v/>
      </c>
      <c r="E107" s="107" t="s">
        <v>125</v>
      </c>
      <c r="F107" s="4"/>
      <c r="G107" s="4"/>
      <c r="H107" s="5"/>
      <c r="I107" s="99"/>
      <c r="J107" s="27"/>
      <c r="K107" s="28" t="str">
        <f t="shared" si="9"/>
        <v/>
      </c>
      <c r="N107" s="16"/>
    </row>
    <row r="108" spans="1:15" ht="12.75" customHeight="1" x14ac:dyDescent="0.2">
      <c r="B108" s="1">
        <f t="shared" si="5"/>
        <v>44</v>
      </c>
      <c r="C108" s="11" t="s">
        <v>126</v>
      </c>
      <c r="D108" s="22" t="str">
        <f t="shared" si="6"/>
        <v/>
      </c>
      <c r="E108" s="10"/>
      <c r="F108" s="4"/>
      <c r="G108" s="4"/>
      <c r="H108" s="5"/>
      <c r="I108" s="99"/>
      <c r="J108" s="27"/>
      <c r="K108" s="28" t="str">
        <f t="shared" si="9"/>
        <v/>
      </c>
      <c r="N108" s="16"/>
    </row>
    <row r="109" spans="1:15" ht="12.75" customHeight="1" x14ac:dyDescent="0.2">
      <c r="B109" s="1">
        <f t="shared" si="5"/>
        <v>45</v>
      </c>
      <c r="C109" s="37"/>
      <c r="D109" s="22" t="str">
        <f t="shared" si="6"/>
        <v/>
      </c>
      <c r="F109" s="31"/>
      <c r="G109" s="32"/>
      <c r="H109" s="25"/>
      <c r="I109" s="26"/>
      <c r="J109" s="27"/>
      <c r="K109" s="28" t="str">
        <f t="shared" si="9"/>
        <v/>
      </c>
      <c r="N109" s="16"/>
    </row>
    <row r="110" spans="1:15" ht="12.75" customHeight="1" x14ac:dyDescent="0.2">
      <c r="B110" s="1">
        <f t="shared" si="5"/>
        <v>46</v>
      </c>
      <c r="C110" s="2"/>
      <c r="D110" s="22" t="str">
        <f t="shared" si="6"/>
        <v/>
      </c>
      <c r="E110" s="105" t="s">
        <v>127</v>
      </c>
      <c r="F110" s="4"/>
      <c r="G110" s="4"/>
      <c r="H110" s="5"/>
      <c r="I110" s="6"/>
      <c r="J110" s="27"/>
      <c r="K110" s="28" t="str">
        <f t="shared" si="9"/>
        <v/>
      </c>
      <c r="N110" s="16"/>
    </row>
    <row r="111" spans="1:15" ht="12.75" customHeight="1" x14ac:dyDescent="0.2">
      <c r="B111" s="1">
        <f t="shared" si="5"/>
        <v>47</v>
      </c>
      <c r="C111" s="2"/>
      <c r="D111" s="22" t="str">
        <f t="shared" si="6"/>
        <v/>
      </c>
      <c r="E111" s="4"/>
      <c r="F111" s="4"/>
      <c r="G111" s="4"/>
      <c r="H111" s="5"/>
      <c r="I111" s="6"/>
      <c r="J111" s="27"/>
      <c r="K111" s="28" t="str">
        <f t="shared" si="9"/>
        <v/>
      </c>
      <c r="N111" s="16"/>
    </row>
    <row r="112" spans="1:15" ht="12.75" customHeight="1" x14ac:dyDescent="0.2">
      <c r="A112" s="15">
        <v>6</v>
      </c>
      <c r="B112" s="1">
        <f t="shared" si="5"/>
        <v>48</v>
      </c>
      <c r="C112" s="11" t="s">
        <v>84</v>
      </c>
      <c r="D112" s="22" t="str">
        <f t="shared" si="6"/>
        <v>F.06</v>
      </c>
      <c r="E112" s="106" t="s">
        <v>128</v>
      </c>
      <c r="F112" s="10"/>
      <c r="G112" s="10"/>
      <c r="H112" s="5"/>
      <c r="I112" s="6"/>
      <c r="J112" s="27"/>
      <c r="K112" s="28" t="str">
        <f t="shared" si="9"/>
        <v/>
      </c>
      <c r="N112" s="16"/>
    </row>
    <row r="113" spans="2:14" ht="12.75" customHeight="1" x14ac:dyDescent="0.2">
      <c r="B113" s="1">
        <f t="shared" si="5"/>
        <v>49</v>
      </c>
      <c r="C113" s="11"/>
      <c r="D113" s="22" t="str">
        <f t="shared" si="6"/>
        <v/>
      </c>
      <c r="E113" s="106" t="s">
        <v>129</v>
      </c>
      <c r="F113" s="10"/>
      <c r="G113" s="10"/>
      <c r="H113" s="5"/>
      <c r="I113" s="6"/>
      <c r="J113" s="27"/>
      <c r="K113" s="28" t="str">
        <f t="shared" si="9"/>
        <v/>
      </c>
      <c r="N113" s="16"/>
    </row>
    <row r="114" spans="2:14" ht="12.75" customHeight="1" x14ac:dyDescent="0.2">
      <c r="B114" s="1">
        <f t="shared" si="5"/>
        <v>50</v>
      </c>
      <c r="C114" s="11"/>
      <c r="D114" s="22" t="str">
        <f t="shared" si="6"/>
        <v/>
      </c>
      <c r="E114" s="10"/>
      <c r="F114" s="10"/>
      <c r="G114" s="10"/>
      <c r="H114" s="5"/>
      <c r="I114" s="6"/>
      <c r="J114" s="27"/>
      <c r="K114" s="28" t="str">
        <f t="shared" si="9"/>
        <v/>
      </c>
      <c r="N114" s="16"/>
    </row>
    <row r="115" spans="2:14" ht="12.75" customHeight="1" x14ac:dyDescent="0.2">
      <c r="B115" s="1">
        <f t="shared" si="5"/>
        <v>51</v>
      </c>
      <c r="C115" s="11"/>
      <c r="D115" s="22" t="str">
        <f t="shared" si="6"/>
        <v/>
      </c>
      <c r="E115" s="10" t="s">
        <v>22</v>
      </c>
      <c r="F115" s="10" t="s">
        <v>130</v>
      </c>
      <c r="G115" s="10"/>
      <c r="H115" s="5" t="s">
        <v>75</v>
      </c>
      <c r="I115" s="6">
        <f>I202*0.6*0.2</f>
        <v>526.5</v>
      </c>
      <c r="J115" s="27"/>
      <c r="K115" s="28" t="str">
        <f t="shared" si="9"/>
        <v/>
      </c>
      <c r="N115" s="16"/>
    </row>
    <row r="116" spans="2:14" ht="12.75" customHeight="1" x14ac:dyDescent="0.2">
      <c r="B116" s="1">
        <f t="shared" si="5"/>
        <v>52</v>
      </c>
      <c r="C116" s="11"/>
      <c r="D116" s="22" t="str">
        <f t="shared" si="6"/>
        <v/>
      </c>
      <c r="E116" s="10"/>
      <c r="F116" s="10"/>
      <c r="G116" s="10"/>
      <c r="H116" s="5"/>
      <c r="I116" s="6"/>
      <c r="J116" s="27"/>
      <c r="K116" s="28" t="str">
        <f t="shared" si="9"/>
        <v/>
      </c>
      <c r="N116" s="16"/>
    </row>
    <row r="117" spans="2:14" ht="12.75" customHeight="1" x14ac:dyDescent="0.2">
      <c r="B117" s="1">
        <f t="shared" si="5"/>
        <v>53</v>
      </c>
      <c r="C117" s="11"/>
      <c r="D117" s="22" t="str">
        <f t="shared" si="6"/>
        <v/>
      </c>
      <c r="E117" s="10" t="s">
        <v>26</v>
      </c>
      <c r="F117" s="10" t="s">
        <v>131</v>
      </c>
      <c r="G117" s="10"/>
      <c r="H117" s="5" t="s">
        <v>75</v>
      </c>
      <c r="I117" s="6"/>
      <c r="J117" s="27"/>
      <c r="K117" s="28" t="str">
        <f t="shared" si="9"/>
        <v>Rate Only</v>
      </c>
      <c r="N117" s="16"/>
    </row>
    <row r="118" spans="2:14" ht="12.75" customHeight="1" x14ac:dyDescent="0.2">
      <c r="B118" s="1">
        <f t="shared" si="5"/>
        <v>54</v>
      </c>
      <c r="C118" s="21"/>
      <c r="D118" s="22" t="str">
        <f t="shared" si="6"/>
        <v/>
      </c>
      <c r="E118" s="38"/>
      <c r="F118" s="39"/>
      <c r="G118" s="40"/>
      <c r="H118" s="25"/>
      <c r="I118" s="26"/>
      <c r="J118" s="27"/>
      <c r="K118" s="28" t="str">
        <f t="shared" si="9"/>
        <v/>
      </c>
      <c r="N118" s="16"/>
    </row>
    <row r="119" spans="2:14" ht="12.75" customHeight="1" x14ac:dyDescent="0.2">
      <c r="B119" s="1">
        <f t="shared" si="5"/>
        <v>55</v>
      </c>
      <c r="C119" s="21"/>
      <c r="D119" s="22" t="str">
        <f t="shared" si="6"/>
        <v/>
      </c>
      <c r="E119" s="38"/>
      <c r="F119" s="39"/>
      <c r="G119" s="40"/>
      <c r="H119" s="25"/>
      <c r="I119" s="26"/>
      <c r="J119" s="27"/>
      <c r="K119" s="28" t="str">
        <f t="shared" si="9"/>
        <v/>
      </c>
      <c r="N119" s="16"/>
    </row>
    <row r="120" spans="2:14" ht="12.75" customHeight="1" x14ac:dyDescent="0.2">
      <c r="B120" s="1">
        <f t="shared" si="5"/>
        <v>56</v>
      </c>
      <c r="C120" s="21"/>
      <c r="D120" s="22" t="str">
        <f t="shared" si="6"/>
        <v/>
      </c>
      <c r="E120" s="38"/>
      <c r="F120" s="39"/>
      <c r="G120" s="40"/>
      <c r="H120" s="25"/>
      <c r="I120" s="33"/>
      <c r="J120" s="27"/>
      <c r="K120" s="28" t="str">
        <f t="shared" si="9"/>
        <v/>
      </c>
      <c r="N120" s="16"/>
    </row>
    <row r="121" spans="2:14" ht="12.75" customHeight="1" x14ac:dyDescent="0.2">
      <c r="B121" s="1">
        <f t="shared" si="5"/>
        <v>57</v>
      </c>
      <c r="C121" s="21"/>
      <c r="D121" s="22" t="str">
        <f t="shared" si="6"/>
        <v/>
      </c>
      <c r="E121" s="38"/>
      <c r="F121" s="39"/>
      <c r="G121" s="40"/>
      <c r="H121" s="25"/>
      <c r="I121" s="33"/>
      <c r="J121" s="27"/>
      <c r="K121" s="28" t="str">
        <f t="shared" si="9"/>
        <v/>
      </c>
      <c r="N121" s="16"/>
    </row>
    <row r="122" spans="2:14" ht="12.75" customHeight="1" x14ac:dyDescent="0.2">
      <c r="B122" s="1">
        <f t="shared" si="5"/>
        <v>58</v>
      </c>
      <c r="C122" s="21"/>
      <c r="D122" s="22" t="str">
        <f t="shared" si="6"/>
        <v/>
      </c>
      <c r="E122" s="95"/>
      <c r="F122" s="96"/>
      <c r="G122" s="97"/>
      <c r="H122" s="25"/>
      <c r="I122" s="33"/>
      <c r="J122" s="27"/>
      <c r="K122" s="28" t="str">
        <f t="shared" si="9"/>
        <v/>
      </c>
      <c r="N122" s="16"/>
    </row>
    <row r="123" spans="2:14" ht="12.75" customHeight="1" x14ac:dyDescent="0.2">
      <c r="B123" s="1">
        <f t="shared" si="5"/>
        <v>59</v>
      </c>
      <c r="C123" s="76"/>
      <c r="D123" s="77"/>
      <c r="E123" s="78"/>
      <c r="F123" s="78"/>
      <c r="G123" s="78"/>
      <c r="H123" s="79"/>
      <c r="I123" s="80"/>
      <c r="J123" s="81"/>
      <c r="K123" s="82"/>
      <c r="N123" s="16"/>
    </row>
    <row r="124" spans="2:14" ht="12.75" customHeight="1" x14ac:dyDescent="0.2">
      <c r="B124" s="1">
        <f t="shared" si="5"/>
        <v>60</v>
      </c>
      <c r="C124" s="83" t="str">
        <f>$K$5</f>
        <v>Section F</v>
      </c>
      <c r="D124" s="84" t="s">
        <v>10</v>
      </c>
      <c r="I124" s="49"/>
      <c r="J124" s="50"/>
      <c r="K124" s="85" t="str">
        <f>IF(SUM(K68:K122)&lt;1,"",SUM(K68:K122))</f>
        <v/>
      </c>
      <c r="N124" s="16"/>
    </row>
    <row r="125" spans="2:14" ht="12.75" customHeight="1" x14ac:dyDescent="0.2">
      <c r="B125" s="1">
        <f t="shared" si="5"/>
        <v>61</v>
      </c>
      <c r="C125" s="86"/>
      <c r="D125" s="87"/>
      <c r="E125" s="88"/>
      <c r="F125" s="88"/>
      <c r="G125" s="88"/>
      <c r="H125" s="89"/>
      <c r="I125" s="90"/>
      <c r="J125" s="91"/>
      <c r="K125" s="92"/>
      <c r="N125" s="16"/>
    </row>
    <row r="126" spans="2:14" ht="12.75" customHeight="1" x14ac:dyDescent="0.2">
      <c r="B126" s="1">
        <v>1</v>
      </c>
      <c r="C126" s="53" t="s">
        <v>0</v>
      </c>
      <c r="D126" s="54"/>
      <c r="E126" s="55"/>
      <c r="F126" s="55"/>
      <c r="G126" s="55"/>
      <c r="H126" s="54"/>
      <c r="I126" s="56"/>
      <c r="J126" s="57"/>
      <c r="K126" s="58"/>
      <c r="N126" s="16"/>
    </row>
    <row r="127" spans="2:14" ht="12.75" customHeight="1" x14ac:dyDescent="0.2">
      <c r="B127" s="1">
        <f>B126+1</f>
        <v>2</v>
      </c>
      <c r="C127" s="59" t="s">
        <v>1</v>
      </c>
      <c r="D127" s="22" t="s">
        <v>2</v>
      </c>
      <c r="E127" s="23"/>
      <c r="F127" s="23"/>
      <c r="G127" s="23" t="s">
        <v>3</v>
      </c>
      <c r="H127" s="22" t="s">
        <v>4</v>
      </c>
      <c r="I127" s="93" t="s">
        <v>5</v>
      </c>
      <c r="J127" s="61" t="s">
        <v>6</v>
      </c>
      <c r="K127" s="62" t="s">
        <v>7</v>
      </c>
      <c r="N127" s="16"/>
    </row>
    <row r="128" spans="2:14" ht="12.75" customHeight="1" x14ac:dyDescent="0.2">
      <c r="B128" s="1">
        <f t="shared" ref="B128:B186" si="10">B127+1</f>
        <v>3</v>
      </c>
      <c r="C128" s="63" t="s">
        <v>8</v>
      </c>
      <c r="D128" s="64" t="s">
        <v>9</v>
      </c>
      <c r="E128" s="65"/>
      <c r="F128" s="65"/>
      <c r="G128" s="65"/>
      <c r="H128" s="64"/>
      <c r="I128" s="66"/>
      <c r="J128" s="67"/>
      <c r="K128" s="68"/>
      <c r="N128" s="16"/>
    </row>
    <row r="129" spans="1:14" ht="12.75" customHeight="1" x14ac:dyDescent="0.2">
      <c r="B129" s="1">
        <f t="shared" si="10"/>
        <v>4</v>
      </c>
      <c r="C129" s="21"/>
      <c r="D129" s="25"/>
      <c r="I129" s="49"/>
      <c r="J129" s="50"/>
      <c r="K129" s="28"/>
      <c r="N129" s="16"/>
    </row>
    <row r="130" spans="1:14" ht="12.75" customHeight="1" x14ac:dyDescent="0.2">
      <c r="B130" s="1">
        <f t="shared" si="10"/>
        <v>5</v>
      </c>
      <c r="C130" s="21"/>
      <c r="D130" s="25"/>
      <c r="E130" s="23" t="s">
        <v>11</v>
      </c>
      <c r="I130" s="49"/>
      <c r="J130" s="50"/>
      <c r="K130" s="85" t="str">
        <f>IF(K124="","",K124)</f>
        <v/>
      </c>
      <c r="N130" s="16"/>
    </row>
    <row r="131" spans="1:14" ht="12.75" customHeight="1" x14ac:dyDescent="0.2">
      <c r="B131" s="1">
        <f t="shared" si="10"/>
        <v>6</v>
      </c>
      <c r="C131" s="86"/>
      <c r="D131" s="94"/>
      <c r="E131" s="88"/>
      <c r="F131" s="88"/>
      <c r="G131" s="88"/>
      <c r="H131" s="89"/>
      <c r="I131" s="90"/>
      <c r="J131" s="91"/>
      <c r="K131" s="92"/>
      <c r="N131" s="16"/>
    </row>
    <row r="132" spans="1:14" ht="12.75" customHeight="1" x14ac:dyDescent="0.2">
      <c r="B132" s="1">
        <f t="shared" si="10"/>
        <v>7</v>
      </c>
      <c r="C132" s="21"/>
      <c r="D132" s="22" t="str">
        <f t="shared" ref="D132:D140" si="11">IF(A132="","",RIGHT($K$5,1)&amp;"."&amp;IF(LEN(A132)=1,"0"&amp;A132,A132))</f>
        <v/>
      </c>
      <c r="E132" s="101"/>
      <c r="F132" s="71"/>
      <c r="H132" s="25"/>
      <c r="I132" s="33"/>
      <c r="J132" s="27"/>
      <c r="K132" s="28" t="str">
        <f t="shared" ref="K132:K183" si="12">IF(AND(H132&lt;&gt;"",I132=""),"Rate Only",IF(J132="","",I132*J132))</f>
        <v/>
      </c>
      <c r="N132" s="16"/>
    </row>
    <row r="133" spans="1:14" ht="12.75" customHeight="1" x14ac:dyDescent="0.2">
      <c r="A133" s="15">
        <v>7</v>
      </c>
      <c r="B133" s="1">
        <f t="shared" si="10"/>
        <v>8</v>
      </c>
      <c r="C133" s="11"/>
      <c r="D133" s="22" t="str">
        <f t="shared" si="11"/>
        <v>F.07</v>
      </c>
      <c r="E133" s="106" t="s">
        <v>135</v>
      </c>
      <c r="F133" s="10"/>
      <c r="G133" s="10"/>
      <c r="H133" s="5"/>
      <c r="I133" s="6"/>
      <c r="J133" s="27"/>
      <c r="K133" s="28" t="str">
        <f t="shared" si="12"/>
        <v/>
      </c>
      <c r="N133" s="16"/>
    </row>
    <row r="134" spans="1:14" ht="12.75" customHeight="1" x14ac:dyDescent="0.2">
      <c r="B134" s="1">
        <f t="shared" si="10"/>
        <v>9</v>
      </c>
      <c r="C134" s="2"/>
      <c r="D134" s="22" t="str">
        <f t="shared" si="11"/>
        <v/>
      </c>
      <c r="E134" s="4"/>
      <c r="F134" s="4"/>
      <c r="G134" s="4"/>
      <c r="H134" s="5"/>
      <c r="I134" s="6"/>
      <c r="J134" s="27"/>
      <c r="K134" s="28" t="str">
        <f t="shared" si="12"/>
        <v/>
      </c>
      <c r="N134" s="16"/>
    </row>
    <row r="135" spans="1:14" ht="12.75" customHeight="1" x14ac:dyDescent="0.2">
      <c r="B135" s="1">
        <f t="shared" si="10"/>
        <v>10</v>
      </c>
      <c r="C135" s="2"/>
      <c r="D135" s="22" t="str">
        <f t="shared" si="11"/>
        <v/>
      </c>
      <c r="E135" s="10" t="s">
        <v>37</v>
      </c>
      <c r="F135" s="10" t="s">
        <v>136</v>
      </c>
      <c r="G135" s="10"/>
      <c r="H135" s="5"/>
      <c r="I135" s="6"/>
      <c r="J135" s="27"/>
      <c r="K135" s="28" t="str">
        <f t="shared" si="12"/>
        <v/>
      </c>
      <c r="N135" s="16"/>
    </row>
    <row r="136" spans="1:14" ht="12.75" customHeight="1" x14ac:dyDescent="0.2">
      <c r="B136" s="1">
        <f t="shared" si="10"/>
        <v>11</v>
      </c>
      <c r="C136" s="2"/>
      <c r="D136" s="22" t="str">
        <f t="shared" si="11"/>
        <v/>
      </c>
      <c r="E136" s="10"/>
      <c r="F136" s="10"/>
      <c r="G136" s="10"/>
      <c r="H136" s="5"/>
      <c r="I136" s="6"/>
      <c r="J136" s="27"/>
      <c r="K136" s="28" t="str">
        <f t="shared" si="12"/>
        <v/>
      </c>
      <c r="N136" s="16"/>
    </row>
    <row r="137" spans="1:14" ht="12.75" customHeight="1" x14ac:dyDescent="0.2">
      <c r="B137" s="1">
        <f t="shared" si="10"/>
        <v>12</v>
      </c>
      <c r="C137" s="2"/>
      <c r="D137" s="22" t="str">
        <f t="shared" si="11"/>
        <v/>
      </c>
      <c r="E137" s="10"/>
      <c r="F137" s="10" t="s">
        <v>22</v>
      </c>
      <c r="G137" s="10" t="s">
        <v>130</v>
      </c>
      <c r="H137" s="5" t="s">
        <v>75</v>
      </c>
      <c r="I137" s="6"/>
      <c r="J137" s="27"/>
      <c r="K137" s="28" t="str">
        <f t="shared" si="12"/>
        <v>Rate Only</v>
      </c>
      <c r="N137" s="16"/>
    </row>
    <row r="138" spans="1:14" ht="12.75" customHeight="1" x14ac:dyDescent="0.2">
      <c r="B138" s="1">
        <f t="shared" si="10"/>
        <v>13</v>
      </c>
      <c r="C138" s="2"/>
      <c r="D138" s="22" t="str">
        <f t="shared" si="11"/>
        <v/>
      </c>
      <c r="E138" s="10"/>
      <c r="F138" s="10"/>
      <c r="G138" s="10"/>
      <c r="H138" s="5"/>
      <c r="I138" s="6"/>
      <c r="J138" s="27"/>
      <c r="K138" s="28" t="str">
        <f t="shared" si="12"/>
        <v/>
      </c>
      <c r="N138" s="16"/>
    </row>
    <row r="139" spans="1:14" ht="12.75" customHeight="1" x14ac:dyDescent="0.2">
      <c r="B139" s="1">
        <f t="shared" si="10"/>
        <v>14</v>
      </c>
      <c r="C139" s="2"/>
      <c r="D139" s="22" t="str">
        <f t="shared" si="11"/>
        <v/>
      </c>
      <c r="E139" s="10"/>
      <c r="F139" s="10" t="s">
        <v>26</v>
      </c>
      <c r="G139" s="10" t="s">
        <v>131</v>
      </c>
      <c r="H139" s="5" t="s">
        <v>75</v>
      </c>
      <c r="I139" s="6">
        <f>I202*0.6*0.3</f>
        <v>789.75</v>
      </c>
      <c r="J139" s="27"/>
      <c r="K139" s="28" t="str">
        <f t="shared" si="12"/>
        <v/>
      </c>
      <c r="N139" s="16"/>
    </row>
    <row r="140" spans="1:14" ht="12.75" customHeight="1" x14ac:dyDescent="0.2">
      <c r="B140" s="1">
        <f t="shared" si="10"/>
        <v>15</v>
      </c>
      <c r="C140" s="11"/>
      <c r="D140" s="22" t="str">
        <f t="shared" si="11"/>
        <v/>
      </c>
      <c r="E140" s="10"/>
      <c r="F140" s="10"/>
      <c r="G140" s="10"/>
      <c r="H140" s="5"/>
      <c r="I140" s="6"/>
      <c r="J140" s="27"/>
      <c r="K140" s="28" t="str">
        <f t="shared" si="12"/>
        <v/>
      </c>
      <c r="N140" s="16"/>
    </row>
    <row r="141" spans="1:14" ht="12.75" customHeight="1" x14ac:dyDescent="0.2">
      <c r="B141" s="1">
        <f t="shared" si="10"/>
        <v>16</v>
      </c>
      <c r="C141" s="21"/>
      <c r="D141" s="22" t="str">
        <f t="shared" ref="D141:D183" si="13">IF(A141="","",RIGHT($K$5,1)&amp;"."&amp;IF(LEN(A141)=1,"0"&amp;A141,A141))</f>
        <v/>
      </c>
      <c r="F141" s="31"/>
      <c r="H141" s="25"/>
      <c r="I141" s="26"/>
      <c r="J141" s="27"/>
      <c r="K141" s="28" t="str">
        <f t="shared" si="12"/>
        <v/>
      </c>
      <c r="N141" s="16"/>
    </row>
    <row r="142" spans="1:14" ht="12.75" customHeight="1" x14ac:dyDescent="0.2">
      <c r="B142" s="1">
        <f t="shared" si="10"/>
        <v>17</v>
      </c>
      <c r="C142" s="2"/>
      <c r="D142" s="22" t="str">
        <f t="shared" si="13"/>
        <v/>
      </c>
      <c r="E142" s="105" t="s">
        <v>132</v>
      </c>
      <c r="F142" s="4"/>
      <c r="G142" s="4"/>
      <c r="H142" s="5"/>
      <c r="I142" s="6"/>
      <c r="J142" s="27"/>
      <c r="K142" s="28" t="str">
        <f t="shared" si="12"/>
        <v/>
      </c>
      <c r="N142" s="16"/>
    </row>
    <row r="143" spans="1:14" ht="12.75" customHeight="1" x14ac:dyDescent="0.2">
      <c r="B143" s="1">
        <f t="shared" si="10"/>
        <v>18</v>
      </c>
      <c r="C143" s="2"/>
      <c r="D143" s="22" t="str">
        <f t="shared" si="13"/>
        <v/>
      </c>
      <c r="E143" s="4"/>
      <c r="F143" s="4"/>
      <c r="G143" s="4"/>
      <c r="H143" s="5"/>
      <c r="I143" s="6"/>
      <c r="J143" s="27"/>
      <c r="K143" s="28" t="str">
        <f t="shared" si="12"/>
        <v/>
      </c>
      <c r="N143" s="16"/>
    </row>
    <row r="144" spans="1:14" ht="12.75" customHeight="1" x14ac:dyDescent="0.2">
      <c r="A144" s="15">
        <v>8</v>
      </c>
      <c r="B144" s="1">
        <f t="shared" si="10"/>
        <v>19</v>
      </c>
      <c r="C144" s="11" t="s">
        <v>84</v>
      </c>
      <c r="D144" s="22" t="str">
        <f t="shared" si="13"/>
        <v>F.08</v>
      </c>
      <c r="E144" s="106" t="s">
        <v>128</v>
      </c>
      <c r="F144" s="10"/>
      <c r="G144" s="10"/>
      <c r="H144" s="5"/>
      <c r="I144" s="6"/>
      <c r="J144" s="27"/>
      <c r="K144" s="28" t="str">
        <f t="shared" si="12"/>
        <v/>
      </c>
      <c r="N144" s="16"/>
    </row>
    <row r="145" spans="1:14" ht="12.75" customHeight="1" x14ac:dyDescent="0.2">
      <c r="B145" s="1">
        <f t="shared" si="10"/>
        <v>20</v>
      </c>
      <c r="C145" s="11"/>
      <c r="D145" s="22" t="str">
        <f t="shared" si="13"/>
        <v/>
      </c>
      <c r="E145" s="106" t="s">
        <v>129</v>
      </c>
      <c r="F145" s="10"/>
      <c r="G145" s="10"/>
      <c r="H145" s="5"/>
      <c r="I145" s="6"/>
      <c r="J145" s="27"/>
      <c r="K145" s="28" t="str">
        <f t="shared" si="12"/>
        <v/>
      </c>
      <c r="N145" s="16"/>
    </row>
    <row r="146" spans="1:14" ht="12.75" customHeight="1" x14ac:dyDescent="0.2">
      <c r="B146" s="1">
        <f t="shared" si="10"/>
        <v>21</v>
      </c>
      <c r="C146" s="11"/>
      <c r="D146" s="22" t="str">
        <f t="shared" si="13"/>
        <v/>
      </c>
      <c r="E146" s="10"/>
      <c r="F146" s="10"/>
      <c r="G146" s="10"/>
      <c r="H146" s="5"/>
      <c r="I146" s="6"/>
      <c r="J146" s="27"/>
      <c r="K146" s="28" t="str">
        <f t="shared" si="12"/>
        <v/>
      </c>
      <c r="N146" s="16"/>
    </row>
    <row r="147" spans="1:14" ht="12.75" customHeight="1" x14ac:dyDescent="0.2">
      <c r="B147" s="1">
        <f t="shared" si="10"/>
        <v>22</v>
      </c>
      <c r="C147" s="11"/>
      <c r="D147" s="22" t="str">
        <f t="shared" si="13"/>
        <v/>
      </c>
      <c r="E147" s="10" t="s">
        <v>22</v>
      </c>
      <c r="F147" s="10" t="s">
        <v>130</v>
      </c>
      <c r="G147" s="10"/>
      <c r="H147" s="5" t="s">
        <v>75</v>
      </c>
      <c r="I147" s="6">
        <f>I204*0.6*0.2</f>
        <v>283.29599999999999</v>
      </c>
      <c r="J147" s="27"/>
      <c r="K147" s="28" t="str">
        <f t="shared" si="12"/>
        <v/>
      </c>
      <c r="N147" s="16"/>
    </row>
    <row r="148" spans="1:14" ht="12.75" customHeight="1" x14ac:dyDescent="0.2">
      <c r="B148" s="1">
        <f t="shared" si="10"/>
        <v>23</v>
      </c>
      <c r="C148" s="11"/>
      <c r="D148" s="22" t="str">
        <f t="shared" si="13"/>
        <v/>
      </c>
      <c r="E148" s="10"/>
      <c r="F148" s="10"/>
      <c r="G148" s="10"/>
      <c r="H148" s="5"/>
      <c r="I148" s="6"/>
      <c r="J148" s="27"/>
      <c r="K148" s="28" t="str">
        <f t="shared" si="12"/>
        <v/>
      </c>
      <c r="N148" s="16"/>
    </row>
    <row r="149" spans="1:14" ht="12.75" customHeight="1" x14ac:dyDescent="0.2">
      <c r="B149" s="1">
        <f t="shared" si="10"/>
        <v>24</v>
      </c>
      <c r="C149" s="11"/>
      <c r="D149" s="22" t="str">
        <f t="shared" si="13"/>
        <v/>
      </c>
      <c r="E149" s="10" t="s">
        <v>26</v>
      </c>
      <c r="F149" s="10" t="s">
        <v>131</v>
      </c>
      <c r="G149" s="10"/>
      <c r="H149" s="5" t="s">
        <v>75</v>
      </c>
      <c r="I149" s="6"/>
      <c r="J149" s="27"/>
      <c r="K149" s="28" t="str">
        <f t="shared" si="12"/>
        <v>Rate Only</v>
      </c>
      <c r="N149" s="16"/>
    </row>
    <row r="150" spans="1:14" ht="12.75" customHeight="1" x14ac:dyDescent="0.2">
      <c r="B150" s="1">
        <f t="shared" si="10"/>
        <v>25</v>
      </c>
      <c r="C150" s="37"/>
      <c r="D150" s="22" t="str">
        <f t="shared" si="13"/>
        <v/>
      </c>
      <c r="F150" s="102"/>
      <c r="G150" s="32"/>
      <c r="H150" s="25"/>
      <c r="I150" s="26"/>
      <c r="J150" s="27"/>
      <c r="K150" s="28" t="str">
        <f t="shared" si="12"/>
        <v/>
      </c>
      <c r="N150" s="16"/>
    </row>
    <row r="151" spans="1:14" ht="12.75" customHeight="1" x14ac:dyDescent="0.2">
      <c r="A151" s="15">
        <v>9</v>
      </c>
      <c r="B151" s="1">
        <f t="shared" si="10"/>
        <v>26</v>
      </c>
      <c r="C151" s="11" t="s">
        <v>286</v>
      </c>
      <c r="D151" s="22" t="str">
        <f t="shared" si="13"/>
        <v>F.09</v>
      </c>
      <c r="E151" s="106" t="s">
        <v>135</v>
      </c>
      <c r="F151" s="10"/>
      <c r="G151" s="10"/>
      <c r="H151" s="5"/>
      <c r="I151" s="6"/>
      <c r="J151" s="27"/>
      <c r="K151" s="28" t="str">
        <f t="shared" si="12"/>
        <v/>
      </c>
      <c r="N151" s="16"/>
    </row>
    <row r="152" spans="1:14" ht="12.75" customHeight="1" x14ac:dyDescent="0.2">
      <c r="B152" s="1">
        <f t="shared" si="10"/>
        <v>27</v>
      </c>
      <c r="C152" s="2"/>
      <c r="D152" s="22" t="str">
        <f t="shared" si="13"/>
        <v/>
      </c>
      <c r="E152" s="4"/>
      <c r="F152" s="4"/>
      <c r="G152" s="4"/>
      <c r="H152" s="5"/>
      <c r="I152" s="6"/>
      <c r="J152" s="27"/>
      <c r="K152" s="28" t="str">
        <f t="shared" si="12"/>
        <v/>
      </c>
      <c r="N152" s="16"/>
    </row>
    <row r="153" spans="1:14" ht="12.75" customHeight="1" x14ac:dyDescent="0.2">
      <c r="B153" s="1">
        <f t="shared" si="10"/>
        <v>28</v>
      </c>
      <c r="C153" s="2"/>
      <c r="D153" s="22" t="str">
        <f t="shared" si="13"/>
        <v/>
      </c>
      <c r="E153" s="10" t="s">
        <v>37</v>
      </c>
      <c r="F153" s="10" t="s">
        <v>136</v>
      </c>
      <c r="G153" s="10"/>
      <c r="H153" s="5"/>
      <c r="I153" s="6"/>
      <c r="J153" s="27"/>
      <c r="K153" s="28" t="str">
        <f t="shared" si="12"/>
        <v/>
      </c>
      <c r="N153" s="16"/>
    </row>
    <row r="154" spans="1:14" ht="12.75" customHeight="1" x14ac:dyDescent="0.2">
      <c r="B154" s="1">
        <f t="shared" si="10"/>
        <v>29</v>
      </c>
      <c r="C154" s="2"/>
      <c r="D154" s="22" t="str">
        <f t="shared" si="13"/>
        <v/>
      </c>
      <c r="E154" s="10"/>
      <c r="F154" s="10"/>
      <c r="G154" s="10"/>
      <c r="H154" s="5"/>
      <c r="I154" s="6"/>
      <c r="J154" s="27"/>
      <c r="K154" s="28" t="str">
        <f t="shared" si="12"/>
        <v/>
      </c>
      <c r="N154" s="16"/>
    </row>
    <row r="155" spans="1:14" ht="12.75" customHeight="1" x14ac:dyDescent="0.2">
      <c r="B155" s="1">
        <f t="shared" si="10"/>
        <v>30</v>
      </c>
      <c r="C155" s="2"/>
      <c r="D155" s="22" t="str">
        <f t="shared" si="13"/>
        <v/>
      </c>
      <c r="E155" s="10"/>
      <c r="F155" s="10" t="s">
        <v>22</v>
      </c>
      <c r="G155" s="10" t="s">
        <v>130</v>
      </c>
      <c r="H155" s="5" t="s">
        <v>75</v>
      </c>
      <c r="I155" s="6"/>
      <c r="J155" s="27"/>
      <c r="K155" s="28" t="str">
        <f t="shared" ref="K155:K171" si="14">IF(AND(H155&lt;&gt;"",I155=""),"Rate Only",IF(J155="","",I155*J155))</f>
        <v>Rate Only</v>
      </c>
      <c r="N155" s="16"/>
    </row>
    <row r="156" spans="1:14" ht="12.75" customHeight="1" x14ac:dyDescent="0.2">
      <c r="B156" s="1">
        <f t="shared" si="10"/>
        <v>31</v>
      </c>
      <c r="C156" s="2"/>
      <c r="D156" s="22" t="str">
        <f t="shared" si="13"/>
        <v/>
      </c>
      <c r="E156" s="10"/>
      <c r="F156" s="10"/>
      <c r="G156" s="10"/>
      <c r="H156" s="5"/>
      <c r="I156" s="6"/>
      <c r="J156" s="27"/>
      <c r="K156" s="28" t="str">
        <f t="shared" si="14"/>
        <v/>
      </c>
      <c r="N156" s="16"/>
    </row>
    <row r="157" spans="1:14" ht="12.75" customHeight="1" x14ac:dyDescent="0.2">
      <c r="B157" s="1">
        <f t="shared" si="10"/>
        <v>32</v>
      </c>
      <c r="C157" s="2"/>
      <c r="D157" s="22" t="str">
        <f t="shared" si="13"/>
        <v/>
      </c>
      <c r="E157" s="10"/>
      <c r="F157" s="10" t="s">
        <v>26</v>
      </c>
      <c r="G157" s="10" t="s">
        <v>131</v>
      </c>
      <c r="H157" s="5" t="s">
        <v>75</v>
      </c>
      <c r="I157" s="6">
        <f>I204*0.6*0.35</f>
        <v>495.76799999999997</v>
      </c>
      <c r="J157" s="27"/>
      <c r="K157" s="28" t="str">
        <f t="shared" si="14"/>
        <v/>
      </c>
      <c r="N157" s="16"/>
    </row>
    <row r="158" spans="1:14" ht="12.75" customHeight="1" x14ac:dyDescent="0.2">
      <c r="B158" s="1">
        <f t="shared" si="10"/>
        <v>33</v>
      </c>
      <c r="C158" s="11"/>
      <c r="D158" s="22"/>
      <c r="E158" s="106"/>
      <c r="F158" s="10"/>
      <c r="G158" s="10"/>
      <c r="H158" s="5"/>
      <c r="I158" s="6"/>
      <c r="J158" s="27"/>
      <c r="K158" s="28" t="str">
        <f t="shared" si="14"/>
        <v/>
      </c>
      <c r="N158" s="16"/>
    </row>
    <row r="159" spans="1:14" ht="12.75" customHeight="1" x14ac:dyDescent="0.2">
      <c r="B159" s="1">
        <f t="shared" si="10"/>
        <v>34</v>
      </c>
      <c r="C159" s="11"/>
      <c r="D159" s="22"/>
      <c r="E159" s="10"/>
      <c r="F159" s="10"/>
      <c r="G159" s="10"/>
      <c r="H159" s="5"/>
      <c r="I159" s="6"/>
      <c r="J159" s="27"/>
      <c r="K159" s="28" t="str">
        <f t="shared" si="14"/>
        <v/>
      </c>
      <c r="N159" s="16"/>
    </row>
    <row r="160" spans="1:14" ht="12.75" customHeight="1" x14ac:dyDescent="0.2">
      <c r="B160" s="1">
        <f t="shared" si="10"/>
        <v>35</v>
      </c>
      <c r="C160" s="2"/>
      <c r="D160" s="22" t="str">
        <f t="shared" ref="D160:D175" si="15">IF(A160="","",RIGHT($K$5,1)&amp;"."&amp;IF(LEN(A160)=1,"0"&amp;A160,A160))</f>
        <v/>
      </c>
      <c r="E160" s="105" t="s">
        <v>133</v>
      </c>
      <c r="F160" s="4"/>
      <c r="G160" s="4"/>
      <c r="H160" s="5"/>
      <c r="I160" s="6"/>
      <c r="J160" s="27"/>
      <c r="K160" s="28" t="str">
        <f t="shared" si="14"/>
        <v/>
      </c>
      <c r="N160" s="16"/>
    </row>
    <row r="161" spans="1:14" ht="12.75" customHeight="1" x14ac:dyDescent="0.2">
      <c r="B161" s="1">
        <f t="shared" si="10"/>
        <v>36</v>
      </c>
      <c r="C161" s="2"/>
      <c r="D161" s="22" t="str">
        <f t="shared" si="15"/>
        <v/>
      </c>
      <c r="E161" s="4"/>
      <c r="F161" s="4"/>
      <c r="G161" s="4"/>
      <c r="H161" s="5"/>
      <c r="I161" s="6"/>
      <c r="J161" s="27"/>
      <c r="K161" s="28" t="str">
        <f t="shared" si="14"/>
        <v/>
      </c>
      <c r="N161" s="16"/>
    </row>
    <row r="162" spans="1:14" ht="12.75" customHeight="1" x14ac:dyDescent="0.2">
      <c r="A162" s="15">
        <v>10</v>
      </c>
      <c r="B162" s="1">
        <f t="shared" si="10"/>
        <v>37</v>
      </c>
      <c r="C162" s="11" t="s">
        <v>84</v>
      </c>
      <c r="D162" s="22" t="str">
        <f t="shared" si="15"/>
        <v>F.10</v>
      </c>
      <c r="E162" s="106" t="s">
        <v>128</v>
      </c>
      <c r="F162" s="10"/>
      <c r="G162" s="10"/>
      <c r="H162" s="5"/>
      <c r="I162" s="6"/>
      <c r="J162" s="27"/>
      <c r="K162" s="28" t="str">
        <f t="shared" si="14"/>
        <v/>
      </c>
      <c r="N162" s="16"/>
    </row>
    <row r="163" spans="1:14" ht="12.75" customHeight="1" x14ac:dyDescent="0.2">
      <c r="B163" s="1">
        <f t="shared" si="10"/>
        <v>38</v>
      </c>
      <c r="C163" s="11"/>
      <c r="D163" s="22" t="str">
        <f t="shared" si="15"/>
        <v/>
      </c>
      <c r="E163" s="106" t="s">
        <v>129</v>
      </c>
      <c r="F163" s="10"/>
      <c r="G163" s="10"/>
      <c r="H163" s="5"/>
      <c r="I163" s="26"/>
      <c r="J163" s="27"/>
      <c r="K163" s="28" t="str">
        <f t="shared" si="14"/>
        <v/>
      </c>
      <c r="N163" s="16"/>
    </row>
    <row r="164" spans="1:14" ht="12.75" customHeight="1" x14ac:dyDescent="0.2">
      <c r="B164" s="1">
        <f t="shared" si="10"/>
        <v>39</v>
      </c>
      <c r="C164" s="11"/>
      <c r="D164" s="22" t="str">
        <f t="shared" si="15"/>
        <v/>
      </c>
      <c r="E164" s="10"/>
      <c r="F164" s="10"/>
      <c r="G164" s="10"/>
      <c r="H164" s="5"/>
      <c r="I164" s="6"/>
      <c r="J164" s="27"/>
      <c r="K164" s="28" t="str">
        <f t="shared" si="14"/>
        <v/>
      </c>
      <c r="N164" s="16"/>
    </row>
    <row r="165" spans="1:14" ht="12.75" customHeight="1" x14ac:dyDescent="0.2">
      <c r="B165" s="1">
        <f t="shared" si="10"/>
        <v>40</v>
      </c>
      <c r="C165" s="11"/>
      <c r="D165" s="22" t="str">
        <f t="shared" si="15"/>
        <v/>
      </c>
      <c r="E165" s="10" t="s">
        <v>22</v>
      </c>
      <c r="F165" s="10" t="s">
        <v>130</v>
      </c>
      <c r="G165" s="10"/>
      <c r="H165" s="5" t="s">
        <v>75</v>
      </c>
      <c r="I165" s="6"/>
      <c r="J165" s="27"/>
      <c r="K165" s="28" t="str">
        <f t="shared" si="14"/>
        <v>Rate Only</v>
      </c>
      <c r="N165" s="16"/>
    </row>
    <row r="166" spans="1:14" ht="12.75" customHeight="1" x14ac:dyDescent="0.2">
      <c r="B166" s="1">
        <f t="shared" si="10"/>
        <v>41</v>
      </c>
      <c r="C166" s="11"/>
      <c r="D166" s="22" t="str">
        <f t="shared" si="15"/>
        <v/>
      </c>
      <c r="E166" s="10"/>
      <c r="F166" s="10"/>
      <c r="G166" s="10"/>
      <c r="H166" s="5"/>
      <c r="I166" s="6"/>
      <c r="J166" s="27"/>
      <c r="K166" s="28" t="str">
        <f t="shared" si="14"/>
        <v/>
      </c>
      <c r="N166" s="16"/>
    </row>
    <row r="167" spans="1:14" ht="12.75" customHeight="1" x14ac:dyDescent="0.2">
      <c r="B167" s="1">
        <f t="shared" si="10"/>
        <v>42</v>
      </c>
      <c r="C167" s="11"/>
      <c r="D167" s="22" t="str">
        <f t="shared" si="15"/>
        <v/>
      </c>
      <c r="E167" s="10" t="s">
        <v>26</v>
      </c>
      <c r="F167" s="10" t="s">
        <v>131</v>
      </c>
      <c r="G167" s="10"/>
      <c r="H167" s="5" t="s">
        <v>75</v>
      </c>
      <c r="I167" s="6"/>
      <c r="J167" s="27"/>
      <c r="K167" s="28" t="str">
        <f t="shared" si="14"/>
        <v>Rate Only</v>
      </c>
      <c r="N167" s="16"/>
    </row>
    <row r="168" spans="1:14" ht="12.75" customHeight="1" x14ac:dyDescent="0.2">
      <c r="B168" s="1">
        <f t="shared" si="10"/>
        <v>43</v>
      </c>
      <c r="C168" s="21"/>
      <c r="D168" s="22" t="str">
        <f t="shared" si="15"/>
        <v/>
      </c>
      <c r="F168" s="101"/>
      <c r="G168" s="104"/>
      <c r="H168" s="25"/>
      <c r="I168" s="6"/>
      <c r="J168" s="27"/>
      <c r="K168" s="28" t="str">
        <f t="shared" si="14"/>
        <v/>
      </c>
      <c r="N168" s="16"/>
    </row>
    <row r="169" spans="1:14" ht="12.75" customHeight="1" x14ac:dyDescent="0.2">
      <c r="A169" s="15">
        <v>11</v>
      </c>
      <c r="B169" s="1">
        <f t="shared" si="10"/>
        <v>44</v>
      </c>
      <c r="C169" s="11" t="s">
        <v>286</v>
      </c>
      <c r="D169" s="22" t="str">
        <f t="shared" si="15"/>
        <v>F.11</v>
      </c>
      <c r="E169" s="106" t="s">
        <v>135</v>
      </c>
      <c r="F169" s="10"/>
      <c r="G169" s="10"/>
      <c r="H169" s="5"/>
      <c r="I169" s="6"/>
      <c r="J169" s="27"/>
      <c r="K169" s="28" t="str">
        <f t="shared" si="14"/>
        <v/>
      </c>
      <c r="N169" s="16"/>
    </row>
    <row r="170" spans="1:14" ht="12.75" customHeight="1" x14ac:dyDescent="0.2">
      <c r="B170" s="1">
        <f t="shared" si="10"/>
        <v>45</v>
      </c>
      <c r="C170" s="2"/>
      <c r="D170" s="22" t="str">
        <f t="shared" si="15"/>
        <v/>
      </c>
      <c r="E170" s="4"/>
      <c r="F170" s="4"/>
      <c r="G170" s="4"/>
      <c r="H170" s="5"/>
      <c r="I170" s="6"/>
      <c r="J170" s="27"/>
      <c r="K170" s="28" t="str">
        <f t="shared" si="14"/>
        <v/>
      </c>
      <c r="N170" s="16"/>
    </row>
    <row r="171" spans="1:14" ht="12.75" customHeight="1" x14ac:dyDescent="0.2">
      <c r="B171" s="1">
        <f t="shared" si="10"/>
        <v>46</v>
      </c>
      <c r="C171" s="2"/>
      <c r="D171" s="22" t="str">
        <f t="shared" si="15"/>
        <v/>
      </c>
      <c r="E171" s="10" t="s">
        <v>37</v>
      </c>
      <c r="F171" s="10" t="s">
        <v>136</v>
      </c>
      <c r="G171" s="10"/>
      <c r="H171" s="5"/>
      <c r="I171" s="6"/>
      <c r="J171" s="27"/>
      <c r="K171" s="28" t="str">
        <f t="shared" si="14"/>
        <v/>
      </c>
      <c r="N171" s="16"/>
    </row>
    <row r="172" spans="1:14" ht="12.75" customHeight="1" x14ac:dyDescent="0.2">
      <c r="B172" s="1">
        <f t="shared" si="10"/>
        <v>47</v>
      </c>
      <c r="C172" s="2"/>
      <c r="D172" s="22" t="str">
        <f t="shared" si="15"/>
        <v/>
      </c>
      <c r="E172" s="10"/>
      <c r="F172" s="10"/>
      <c r="G172" s="10"/>
      <c r="H172" s="5"/>
      <c r="I172" s="6"/>
      <c r="J172" s="27"/>
      <c r="K172" s="28" t="str">
        <f t="shared" si="12"/>
        <v/>
      </c>
      <c r="N172" s="16"/>
    </row>
    <row r="173" spans="1:14" ht="12.75" customHeight="1" x14ac:dyDescent="0.2">
      <c r="B173" s="1">
        <f t="shared" si="10"/>
        <v>48</v>
      </c>
      <c r="C173" s="2"/>
      <c r="D173" s="22" t="str">
        <f t="shared" si="15"/>
        <v/>
      </c>
      <c r="E173" s="10"/>
      <c r="F173" s="10" t="s">
        <v>22</v>
      </c>
      <c r="G173" s="10" t="s">
        <v>130</v>
      </c>
      <c r="H173" s="5" t="s">
        <v>75</v>
      </c>
      <c r="I173" s="6"/>
      <c r="J173" s="27"/>
      <c r="K173" s="28" t="str">
        <f t="shared" si="12"/>
        <v>Rate Only</v>
      </c>
      <c r="N173" s="16"/>
    </row>
    <row r="174" spans="1:14" ht="12.75" customHeight="1" x14ac:dyDescent="0.2">
      <c r="B174" s="1">
        <f t="shared" si="10"/>
        <v>49</v>
      </c>
      <c r="C174" s="2"/>
      <c r="D174" s="22" t="str">
        <f t="shared" si="15"/>
        <v/>
      </c>
      <c r="E174" s="10"/>
      <c r="F174" s="10"/>
      <c r="G174" s="10"/>
      <c r="H174" s="5"/>
      <c r="I174" s="6"/>
      <c r="J174" s="27"/>
      <c r="K174" s="28" t="str">
        <f t="shared" si="12"/>
        <v/>
      </c>
      <c r="N174" s="16"/>
    </row>
    <row r="175" spans="1:14" ht="12.75" customHeight="1" x14ac:dyDescent="0.2">
      <c r="B175" s="1">
        <f t="shared" si="10"/>
        <v>50</v>
      </c>
      <c r="C175" s="2"/>
      <c r="D175" s="22" t="str">
        <f t="shared" si="15"/>
        <v/>
      </c>
      <c r="E175" s="10"/>
      <c r="F175" s="10" t="s">
        <v>26</v>
      </c>
      <c r="G175" s="10" t="s">
        <v>131</v>
      </c>
      <c r="H175" s="5" t="s">
        <v>75</v>
      </c>
      <c r="I175" s="6"/>
      <c r="J175" s="27"/>
      <c r="K175" s="28" t="str">
        <f t="shared" si="12"/>
        <v>Rate Only</v>
      </c>
      <c r="N175" s="16"/>
    </row>
    <row r="176" spans="1:14" ht="12.75" customHeight="1" x14ac:dyDescent="0.2">
      <c r="B176" s="1">
        <f t="shared" si="10"/>
        <v>51</v>
      </c>
      <c r="C176" s="21"/>
      <c r="D176" s="22" t="str">
        <f t="shared" si="13"/>
        <v/>
      </c>
      <c r="F176" s="101"/>
      <c r="G176" s="104"/>
      <c r="H176" s="25"/>
      <c r="I176" s="26"/>
      <c r="J176" s="27"/>
      <c r="K176" s="28" t="str">
        <f t="shared" si="12"/>
        <v/>
      </c>
      <c r="N176" s="16"/>
    </row>
    <row r="177" spans="2:14" ht="12.75" customHeight="1" x14ac:dyDescent="0.2">
      <c r="B177" s="1">
        <f t="shared" si="10"/>
        <v>52</v>
      </c>
      <c r="C177" s="21"/>
      <c r="D177" s="22" t="str">
        <f t="shared" si="13"/>
        <v/>
      </c>
      <c r="F177" s="101"/>
      <c r="G177" s="104"/>
      <c r="H177" s="25"/>
      <c r="I177" s="26"/>
      <c r="J177" s="27"/>
      <c r="K177" s="28" t="str">
        <f t="shared" si="12"/>
        <v/>
      </c>
      <c r="N177" s="16"/>
    </row>
    <row r="178" spans="2:14" ht="12.75" customHeight="1" x14ac:dyDescent="0.2">
      <c r="B178" s="1">
        <f t="shared" si="10"/>
        <v>53</v>
      </c>
      <c r="C178" s="21"/>
      <c r="D178" s="22" t="str">
        <f t="shared" si="13"/>
        <v/>
      </c>
      <c r="F178" s="101"/>
      <c r="G178" s="104"/>
      <c r="H178" s="25"/>
      <c r="I178" s="26"/>
      <c r="J178" s="27"/>
      <c r="K178" s="28" t="str">
        <f t="shared" si="12"/>
        <v/>
      </c>
      <c r="N178" s="16"/>
    </row>
    <row r="179" spans="2:14" ht="12.75" customHeight="1" x14ac:dyDescent="0.2">
      <c r="B179" s="1">
        <f t="shared" si="10"/>
        <v>54</v>
      </c>
      <c r="C179" s="21"/>
      <c r="D179" s="22" t="str">
        <f t="shared" si="13"/>
        <v/>
      </c>
      <c r="F179" s="101"/>
      <c r="G179" s="104"/>
      <c r="H179" s="25"/>
      <c r="I179" s="26"/>
      <c r="J179" s="27"/>
      <c r="K179" s="28" t="str">
        <f t="shared" si="12"/>
        <v/>
      </c>
      <c r="N179" s="16"/>
    </row>
    <row r="180" spans="2:14" ht="12.75" customHeight="1" x14ac:dyDescent="0.2">
      <c r="B180" s="1">
        <f t="shared" si="10"/>
        <v>55</v>
      </c>
      <c r="C180" s="21"/>
      <c r="D180" s="22" t="str">
        <f t="shared" si="13"/>
        <v/>
      </c>
      <c r="E180" s="23"/>
      <c r="H180" s="25"/>
      <c r="I180" s="26"/>
      <c r="J180" s="27"/>
      <c r="K180" s="28" t="str">
        <f t="shared" si="12"/>
        <v/>
      </c>
      <c r="N180" s="16"/>
    </row>
    <row r="181" spans="2:14" ht="12.75" customHeight="1" x14ac:dyDescent="0.2">
      <c r="B181" s="1">
        <f t="shared" si="10"/>
        <v>56</v>
      </c>
      <c r="C181" s="21"/>
      <c r="D181" s="22" t="str">
        <f t="shared" si="13"/>
        <v/>
      </c>
      <c r="H181" s="25"/>
      <c r="I181" s="26"/>
      <c r="J181" s="27"/>
      <c r="K181" s="28" t="str">
        <f t="shared" si="12"/>
        <v/>
      </c>
      <c r="N181" s="16"/>
    </row>
    <row r="182" spans="2:14" ht="12.75" customHeight="1" x14ac:dyDescent="0.2">
      <c r="B182" s="1">
        <f t="shared" si="10"/>
        <v>57</v>
      </c>
      <c r="C182" s="21"/>
      <c r="D182" s="22" t="str">
        <f t="shared" si="13"/>
        <v/>
      </c>
      <c r="H182" s="25"/>
      <c r="I182" s="26"/>
      <c r="J182" s="27"/>
      <c r="K182" s="28" t="str">
        <f t="shared" si="12"/>
        <v/>
      </c>
      <c r="N182" s="16"/>
    </row>
    <row r="183" spans="2:14" ht="12.75" customHeight="1" x14ac:dyDescent="0.2">
      <c r="B183" s="1">
        <f t="shared" si="10"/>
        <v>58</v>
      </c>
      <c r="C183" s="21"/>
      <c r="D183" s="22" t="str">
        <f t="shared" si="13"/>
        <v/>
      </c>
      <c r="H183" s="25"/>
      <c r="I183" s="26"/>
      <c r="J183" s="27"/>
      <c r="K183" s="28" t="str">
        <f t="shared" si="12"/>
        <v/>
      </c>
      <c r="N183" s="16"/>
    </row>
    <row r="184" spans="2:14" ht="12.75" customHeight="1" x14ac:dyDescent="0.2">
      <c r="B184" s="1">
        <f t="shared" si="10"/>
        <v>59</v>
      </c>
      <c r="C184" s="76"/>
      <c r="D184" s="79"/>
      <c r="E184" s="78"/>
      <c r="F184" s="78"/>
      <c r="G184" s="78"/>
      <c r="H184" s="79"/>
      <c r="I184" s="80"/>
      <c r="J184" s="81"/>
      <c r="K184" s="82"/>
      <c r="N184" s="16"/>
    </row>
    <row r="185" spans="2:14" ht="12.75" customHeight="1" x14ac:dyDescent="0.2">
      <c r="B185" s="1">
        <f t="shared" si="10"/>
        <v>60</v>
      </c>
      <c r="C185" s="83" t="str">
        <f>$K$5</f>
        <v>Section F</v>
      </c>
      <c r="D185" s="98" t="str">
        <f>IF(ISBLANK(E193:G244)=TRUE,"Carried forward to summary","Carried forward")</f>
        <v>Carried forward</v>
      </c>
      <c r="I185" s="49"/>
      <c r="J185" s="50"/>
      <c r="K185" s="85" t="str">
        <f>IF(SUM(K129:K183)&lt;1,"",SUM(K129:K183))</f>
        <v/>
      </c>
      <c r="N185" s="16"/>
    </row>
    <row r="186" spans="2:14" ht="12.75" customHeight="1" x14ac:dyDescent="0.2">
      <c r="B186" s="1">
        <f t="shared" si="10"/>
        <v>61</v>
      </c>
      <c r="C186" s="86"/>
      <c r="D186" s="89"/>
      <c r="E186" s="88"/>
      <c r="F186" s="88"/>
      <c r="G186" s="88"/>
      <c r="H186" s="89"/>
      <c r="I186" s="90"/>
      <c r="J186" s="91"/>
      <c r="K186" s="92"/>
      <c r="N186" s="16"/>
    </row>
    <row r="187" spans="2:14" ht="12.75" customHeight="1" x14ac:dyDescent="0.2">
      <c r="B187" s="1">
        <v>1</v>
      </c>
      <c r="C187" s="53" t="s">
        <v>0</v>
      </c>
      <c r="D187" s="54"/>
      <c r="E187" s="55"/>
      <c r="F187" s="55"/>
      <c r="G187" s="55"/>
      <c r="H187" s="54"/>
      <c r="I187" s="56"/>
      <c r="J187" s="57"/>
      <c r="K187" s="58"/>
      <c r="N187" s="16"/>
    </row>
    <row r="188" spans="2:14" ht="12.75" customHeight="1" x14ac:dyDescent="0.2">
      <c r="B188" s="1">
        <f t="shared" ref="B188:B251" si="16">B187+1</f>
        <v>2</v>
      </c>
      <c r="C188" s="59" t="s">
        <v>1</v>
      </c>
      <c r="D188" s="22" t="s">
        <v>2</v>
      </c>
      <c r="E188" s="23"/>
      <c r="F188" s="23"/>
      <c r="G188" s="23" t="s">
        <v>3</v>
      </c>
      <c r="H188" s="22" t="s">
        <v>4</v>
      </c>
      <c r="I188" s="93" t="s">
        <v>5</v>
      </c>
      <c r="J188" s="61" t="s">
        <v>6</v>
      </c>
      <c r="K188" s="62" t="s">
        <v>7</v>
      </c>
      <c r="N188" s="16"/>
    </row>
    <row r="189" spans="2:14" ht="12.75" customHeight="1" x14ac:dyDescent="0.2">
      <c r="B189" s="1">
        <f t="shared" si="16"/>
        <v>3</v>
      </c>
      <c r="C189" s="63" t="s">
        <v>8</v>
      </c>
      <c r="D189" s="64" t="s">
        <v>9</v>
      </c>
      <c r="E189" s="65"/>
      <c r="F189" s="65"/>
      <c r="G189" s="65"/>
      <c r="H189" s="64"/>
      <c r="I189" s="66"/>
      <c r="J189" s="67"/>
      <c r="K189" s="68"/>
      <c r="N189" s="16"/>
    </row>
    <row r="190" spans="2:14" ht="12.75" customHeight="1" x14ac:dyDescent="0.2">
      <c r="B190" s="1">
        <f t="shared" si="16"/>
        <v>4</v>
      </c>
      <c r="C190" s="21"/>
      <c r="D190" s="25"/>
      <c r="I190" s="49"/>
      <c r="J190" s="50"/>
      <c r="K190" s="28"/>
      <c r="N190" s="16"/>
    </row>
    <row r="191" spans="2:14" ht="12.75" customHeight="1" x14ac:dyDescent="0.2">
      <c r="B191" s="1">
        <f t="shared" si="16"/>
        <v>5</v>
      </c>
      <c r="C191" s="21"/>
      <c r="D191" s="25"/>
      <c r="E191" s="23" t="s">
        <v>11</v>
      </c>
      <c r="I191" s="49"/>
      <c r="J191" s="50"/>
      <c r="K191" s="85" t="str">
        <f>IF(K185="","",K185)</f>
        <v/>
      </c>
      <c r="N191" s="16"/>
    </row>
    <row r="192" spans="2:14" ht="12.75" customHeight="1" x14ac:dyDescent="0.2">
      <c r="B192" s="1">
        <f t="shared" si="16"/>
        <v>6</v>
      </c>
      <c r="C192" s="86"/>
      <c r="D192" s="94"/>
      <c r="E192" s="88"/>
      <c r="F192" s="88"/>
      <c r="G192" s="88"/>
      <c r="H192" s="89"/>
      <c r="I192" s="90"/>
      <c r="J192" s="91"/>
      <c r="K192" s="92"/>
      <c r="N192" s="16"/>
    </row>
    <row r="193" spans="1:14" ht="12.75" customHeight="1" x14ac:dyDescent="0.2">
      <c r="B193" s="1">
        <f t="shared" si="16"/>
        <v>7</v>
      </c>
      <c r="C193" s="21"/>
      <c r="D193" s="22" t="str">
        <f t="shared" ref="D193:D227" si="17">IF(A193="","",RIGHT($K$5,1)&amp;"."&amp;IF(LEN(A193)=1,"0"&amp;A193,A193))</f>
        <v/>
      </c>
      <c r="E193" s="101"/>
      <c r="F193" s="71"/>
      <c r="H193" s="25"/>
      <c r="I193" s="33"/>
      <c r="J193" s="27"/>
      <c r="K193" s="28" t="str">
        <f t="shared" ref="K193:K244" si="18">IF(AND(H193&lt;&gt;"",I193=""),"Rate Only",IF(J193="","",I193*J193))</f>
        <v/>
      </c>
      <c r="N193" s="16"/>
    </row>
    <row r="194" spans="1:14" ht="12.75" customHeight="1" x14ac:dyDescent="0.2">
      <c r="B194" s="1">
        <f t="shared" si="16"/>
        <v>8</v>
      </c>
      <c r="C194" s="11" t="s">
        <v>16</v>
      </c>
      <c r="D194" s="22" t="str">
        <f t="shared" si="17"/>
        <v/>
      </c>
      <c r="E194" s="3" t="s">
        <v>137</v>
      </c>
      <c r="F194" s="3"/>
      <c r="G194" s="4"/>
      <c r="H194" s="5"/>
      <c r="I194" s="33"/>
      <c r="J194" s="27"/>
      <c r="K194" s="28" t="str">
        <f t="shared" si="18"/>
        <v/>
      </c>
      <c r="N194" s="16"/>
    </row>
    <row r="195" spans="1:14" ht="12.75" customHeight="1" x14ac:dyDescent="0.2">
      <c r="B195" s="1">
        <f t="shared" si="16"/>
        <v>9</v>
      </c>
      <c r="C195" s="11" t="s">
        <v>138</v>
      </c>
      <c r="D195" s="22" t="str">
        <f t="shared" si="17"/>
        <v/>
      </c>
      <c r="E195" s="4"/>
      <c r="F195" s="4"/>
      <c r="G195" s="4"/>
      <c r="H195" s="5"/>
      <c r="I195" s="26"/>
      <c r="J195" s="27"/>
      <c r="K195" s="28" t="str">
        <f t="shared" si="18"/>
        <v/>
      </c>
      <c r="N195" s="16"/>
    </row>
    <row r="196" spans="1:14" ht="12.75" customHeight="1" x14ac:dyDescent="0.2">
      <c r="B196" s="1">
        <f t="shared" si="16"/>
        <v>10</v>
      </c>
      <c r="C196" s="11"/>
      <c r="D196" s="22" t="str">
        <f t="shared" si="17"/>
        <v/>
      </c>
      <c r="E196" s="4"/>
      <c r="F196" s="4"/>
      <c r="G196" s="4"/>
      <c r="H196" s="5"/>
      <c r="I196" s="33"/>
      <c r="J196" s="27"/>
      <c r="K196" s="28" t="str">
        <f t="shared" si="18"/>
        <v/>
      </c>
      <c r="N196" s="16"/>
    </row>
    <row r="197" spans="1:14" ht="12.75" customHeight="1" x14ac:dyDescent="0.2">
      <c r="A197" s="15">
        <v>12</v>
      </c>
      <c r="B197" s="1">
        <f t="shared" si="16"/>
        <v>11</v>
      </c>
      <c r="C197" s="11" t="s">
        <v>84</v>
      </c>
      <c r="D197" s="22" t="str">
        <f t="shared" ref="D197:D204" si="19">IF(A197="","",RIGHT($K$5,1)&amp;"."&amp;IF(LEN(A197)=1,"0"&amp;A197,A197))</f>
        <v>F.12</v>
      </c>
      <c r="E197" s="7" t="s">
        <v>139</v>
      </c>
      <c r="F197" s="4"/>
      <c r="G197" s="4"/>
      <c r="H197" s="5"/>
      <c r="I197" s="26"/>
      <c r="J197" s="27"/>
      <c r="K197" s="28" t="str">
        <f t="shared" si="18"/>
        <v/>
      </c>
      <c r="N197" s="16"/>
    </row>
    <row r="198" spans="1:14" ht="12.75" customHeight="1" x14ac:dyDescent="0.2">
      <c r="B198" s="1">
        <f t="shared" si="16"/>
        <v>12</v>
      </c>
      <c r="C198" s="11"/>
      <c r="D198" s="22" t="str">
        <f t="shared" si="19"/>
        <v/>
      </c>
      <c r="E198" s="7" t="s">
        <v>140</v>
      </c>
      <c r="F198" s="4"/>
      <c r="G198" s="4"/>
      <c r="H198" s="5"/>
      <c r="I198" s="36"/>
      <c r="J198" s="27"/>
      <c r="K198" s="28" t="str">
        <f t="shared" si="18"/>
        <v/>
      </c>
      <c r="N198" s="16"/>
    </row>
    <row r="199" spans="1:14" ht="12.75" customHeight="1" x14ac:dyDescent="0.2">
      <c r="B199" s="1">
        <f t="shared" si="16"/>
        <v>13</v>
      </c>
      <c r="C199" s="11"/>
      <c r="D199" s="22" t="str">
        <f t="shared" si="19"/>
        <v/>
      </c>
      <c r="E199" s="4"/>
      <c r="F199" s="4"/>
      <c r="G199" s="4"/>
      <c r="H199" s="5"/>
      <c r="I199" s="26"/>
      <c r="J199" s="27"/>
      <c r="K199" s="28" t="str">
        <f t="shared" si="18"/>
        <v/>
      </c>
      <c r="N199" s="16"/>
    </row>
    <row r="200" spans="1:14" ht="12.75" customHeight="1" x14ac:dyDescent="0.2">
      <c r="B200" s="1">
        <f t="shared" si="16"/>
        <v>14</v>
      </c>
      <c r="C200" s="11"/>
      <c r="D200" s="22" t="str">
        <f t="shared" si="19"/>
        <v/>
      </c>
      <c r="E200" s="4" t="s">
        <v>22</v>
      </c>
      <c r="F200" s="4" t="s">
        <v>144</v>
      </c>
      <c r="G200" s="4"/>
      <c r="H200" s="5"/>
      <c r="I200" s="26"/>
      <c r="J200" s="27"/>
      <c r="K200" s="28" t="str">
        <f t="shared" si="18"/>
        <v/>
      </c>
      <c r="N200" s="16"/>
    </row>
    <row r="201" spans="1:14" ht="12.75" customHeight="1" x14ac:dyDescent="0.2">
      <c r="B201" s="1">
        <f t="shared" si="16"/>
        <v>15</v>
      </c>
      <c r="C201" s="11"/>
      <c r="D201" s="22" t="str">
        <f t="shared" si="19"/>
        <v/>
      </c>
      <c r="E201" s="4"/>
      <c r="F201" s="4"/>
      <c r="G201" s="4"/>
      <c r="H201" s="5"/>
      <c r="I201" s="26"/>
      <c r="J201" s="27"/>
      <c r="K201" s="28" t="str">
        <f t="shared" si="18"/>
        <v/>
      </c>
      <c r="N201" s="16"/>
    </row>
    <row r="202" spans="1:14" ht="12.75" customHeight="1" x14ac:dyDescent="0.2">
      <c r="B202" s="1">
        <f t="shared" si="16"/>
        <v>16</v>
      </c>
      <c r="C202" s="11"/>
      <c r="D202" s="22" t="str">
        <f t="shared" si="19"/>
        <v/>
      </c>
      <c r="E202" s="4"/>
      <c r="F202" s="4" t="s">
        <v>22</v>
      </c>
      <c r="G202" s="4" t="s">
        <v>141</v>
      </c>
      <c r="H202" s="5" t="s">
        <v>89</v>
      </c>
      <c r="I202" s="26">
        <f>I29</f>
        <v>4387.5</v>
      </c>
      <c r="J202" s="27"/>
      <c r="K202" s="28" t="str">
        <f t="shared" si="18"/>
        <v/>
      </c>
      <c r="N202" s="16"/>
    </row>
    <row r="203" spans="1:14" ht="12.75" customHeight="1" x14ac:dyDescent="0.2">
      <c r="B203" s="1">
        <f t="shared" si="16"/>
        <v>17</v>
      </c>
      <c r="C203" s="11"/>
      <c r="D203" s="22" t="str">
        <f t="shared" si="19"/>
        <v/>
      </c>
      <c r="E203" s="4"/>
      <c r="F203" s="4"/>
      <c r="G203" s="4"/>
      <c r="H203" s="5"/>
      <c r="I203" s="26"/>
      <c r="J203" s="27"/>
      <c r="K203" s="28" t="str">
        <f t="shared" si="18"/>
        <v/>
      </c>
      <c r="N203" s="16"/>
    </row>
    <row r="204" spans="1:14" ht="12.75" customHeight="1" x14ac:dyDescent="0.2">
      <c r="B204" s="1">
        <f t="shared" si="16"/>
        <v>18</v>
      </c>
      <c r="C204" s="11"/>
      <c r="D204" s="22" t="str">
        <f t="shared" si="19"/>
        <v/>
      </c>
      <c r="E204" s="4"/>
      <c r="F204" s="4" t="s">
        <v>26</v>
      </c>
      <c r="G204" s="4" t="s">
        <v>142</v>
      </c>
      <c r="H204" s="5" t="s">
        <v>89</v>
      </c>
      <c r="I204" s="26">
        <f>SUM(I39:I47)</f>
        <v>2360.8000000000002</v>
      </c>
      <c r="J204" s="27"/>
      <c r="K204" s="28" t="str">
        <f t="shared" si="18"/>
        <v/>
      </c>
      <c r="N204" s="16"/>
    </row>
    <row r="205" spans="1:14" ht="12.75" customHeight="1" x14ac:dyDescent="0.2">
      <c r="B205" s="1">
        <f t="shared" si="16"/>
        <v>19</v>
      </c>
      <c r="C205" s="11"/>
      <c r="D205" s="22" t="str">
        <f t="shared" si="17"/>
        <v/>
      </c>
      <c r="E205" s="4"/>
      <c r="F205" s="4"/>
      <c r="G205" s="4"/>
      <c r="H205" s="5"/>
      <c r="I205" s="26"/>
      <c r="J205" s="27"/>
      <c r="K205" s="28" t="str">
        <f t="shared" si="18"/>
        <v/>
      </c>
      <c r="N205" s="16"/>
    </row>
    <row r="206" spans="1:14" ht="12.75" customHeight="1" x14ac:dyDescent="0.2">
      <c r="B206" s="1">
        <f t="shared" si="16"/>
        <v>20</v>
      </c>
      <c r="C206" s="11"/>
      <c r="D206" s="22" t="str">
        <f t="shared" si="17"/>
        <v/>
      </c>
      <c r="E206" s="4"/>
      <c r="F206" s="9" t="s">
        <v>37</v>
      </c>
      <c r="G206" s="4" t="s">
        <v>143</v>
      </c>
      <c r="H206" s="5" t="s">
        <v>89</v>
      </c>
      <c r="I206" s="26"/>
      <c r="J206" s="27"/>
      <c r="K206" s="28" t="str">
        <f t="shared" si="18"/>
        <v>Rate Only</v>
      </c>
      <c r="N206" s="16"/>
    </row>
    <row r="207" spans="1:14" ht="12.75" customHeight="1" x14ac:dyDescent="0.2">
      <c r="B207" s="1">
        <f t="shared" si="16"/>
        <v>21</v>
      </c>
      <c r="C207" s="21"/>
      <c r="D207" s="22" t="str">
        <f t="shared" si="17"/>
        <v/>
      </c>
      <c r="F207" s="31"/>
      <c r="H207" s="25"/>
      <c r="I207" s="26"/>
      <c r="J207" s="27"/>
      <c r="K207" s="28" t="str">
        <f t="shared" si="18"/>
        <v/>
      </c>
      <c r="N207" s="16"/>
    </row>
    <row r="208" spans="1:14" ht="12.75" customHeight="1" x14ac:dyDescent="0.2">
      <c r="B208" s="1">
        <f t="shared" si="16"/>
        <v>22</v>
      </c>
      <c r="C208" s="21"/>
      <c r="D208" s="22" t="str">
        <f t="shared" si="17"/>
        <v/>
      </c>
      <c r="F208" s="31"/>
      <c r="H208" s="25"/>
      <c r="I208" s="36"/>
      <c r="J208" s="27"/>
      <c r="K208" s="28" t="str">
        <f t="shared" si="18"/>
        <v/>
      </c>
      <c r="N208" s="16"/>
    </row>
    <row r="209" spans="1:14" ht="12.75" customHeight="1" x14ac:dyDescent="0.2">
      <c r="B209" s="1">
        <f t="shared" si="16"/>
        <v>23</v>
      </c>
      <c r="C209" s="11" t="s">
        <v>16</v>
      </c>
      <c r="D209" s="22" t="str">
        <f t="shared" si="17"/>
        <v/>
      </c>
      <c r="E209" s="107" t="s">
        <v>145</v>
      </c>
      <c r="F209" s="10"/>
      <c r="G209" s="10"/>
      <c r="H209" s="5"/>
      <c r="I209" s="26"/>
      <c r="J209" s="27"/>
      <c r="K209" s="28" t="str">
        <f t="shared" si="18"/>
        <v/>
      </c>
      <c r="N209" s="16"/>
    </row>
    <row r="210" spans="1:14" ht="12.75" customHeight="1" x14ac:dyDescent="0.2">
      <c r="B210" s="1">
        <f t="shared" si="16"/>
        <v>24</v>
      </c>
      <c r="C210" s="11" t="s">
        <v>138</v>
      </c>
      <c r="D210" s="22" t="str">
        <f t="shared" si="17"/>
        <v/>
      </c>
      <c r="E210" s="4"/>
      <c r="F210" s="4"/>
      <c r="G210" s="4"/>
      <c r="H210" s="5"/>
      <c r="I210" s="26"/>
      <c r="J210" s="27"/>
      <c r="K210" s="28" t="str">
        <f t="shared" si="18"/>
        <v/>
      </c>
      <c r="N210" s="16"/>
    </row>
    <row r="211" spans="1:14" ht="12.75" customHeight="1" x14ac:dyDescent="0.2">
      <c r="A211" s="15">
        <v>13</v>
      </c>
      <c r="B211" s="1">
        <f t="shared" si="16"/>
        <v>25</v>
      </c>
      <c r="C211" s="11" t="s">
        <v>146</v>
      </c>
      <c r="D211" s="22" t="str">
        <f t="shared" si="17"/>
        <v>F.13</v>
      </c>
      <c r="E211" s="8" t="s">
        <v>147</v>
      </c>
      <c r="F211" s="4"/>
      <c r="G211" s="4"/>
      <c r="H211" s="5"/>
      <c r="I211" s="26"/>
      <c r="J211" s="27"/>
      <c r="K211" s="28" t="str">
        <f t="shared" si="18"/>
        <v/>
      </c>
      <c r="N211" s="16"/>
    </row>
    <row r="212" spans="1:14" ht="12.75" customHeight="1" x14ac:dyDescent="0.2">
      <c r="B212" s="1">
        <f t="shared" si="16"/>
        <v>26</v>
      </c>
      <c r="C212" s="2"/>
      <c r="D212" s="22" t="str">
        <f t="shared" si="17"/>
        <v/>
      </c>
      <c r="E212" s="8" t="s">
        <v>148</v>
      </c>
      <c r="F212" s="10"/>
      <c r="G212" s="10"/>
      <c r="H212" s="5"/>
      <c r="I212" s="26"/>
      <c r="J212" s="27"/>
      <c r="K212" s="28" t="str">
        <f t="shared" si="18"/>
        <v/>
      </c>
      <c r="N212" s="16"/>
    </row>
    <row r="213" spans="1:14" ht="12.75" customHeight="1" x14ac:dyDescent="0.2">
      <c r="B213" s="1">
        <f t="shared" si="16"/>
        <v>27</v>
      </c>
      <c r="C213" s="11"/>
      <c r="D213" s="22" t="str">
        <f t="shared" si="17"/>
        <v/>
      </c>
      <c r="E213" s="8" t="s">
        <v>149</v>
      </c>
      <c r="F213" s="4"/>
      <c r="G213" s="4"/>
      <c r="H213" s="5"/>
      <c r="I213" s="36"/>
      <c r="J213" s="27"/>
      <c r="K213" s="28" t="str">
        <f t="shared" si="18"/>
        <v/>
      </c>
      <c r="N213" s="16"/>
    </row>
    <row r="214" spans="1:14" ht="12.75" customHeight="1" x14ac:dyDescent="0.2">
      <c r="B214" s="1">
        <f t="shared" si="16"/>
        <v>28</v>
      </c>
      <c r="C214" s="2"/>
      <c r="D214" s="22" t="str">
        <f t="shared" si="17"/>
        <v/>
      </c>
      <c r="E214" s="115" t="s">
        <v>150</v>
      </c>
      <c r="F214" s="4"/>
      <c r="G214" s="113"/>
      <c r="H214" s="5"/>
      <c r="I214" s="36"/>
      <c r="J214" s="27"/>
      <c r="K214" s="28" t="str">
        <f t="shared" si="18"/>
        <v/>
      </c>
      <c r="N214" s="16"/>
    </row>
    <row r="215" spans="1:14" ht="12.75" customHeight="1" x14ac:dyDescent="0.2">
      <c r="B215" s="1">
        <f t="shared" si="16"/>
        <v>29</v>
      </c>
      <c r="C215" s="11"/>
      <c r="D215" s="22" t="str">
        <f t="shared" si="17"/>
        <v/>
      </c>
      <c r="E215" s="115" t="s">
        <v>151</v>
      </c>
      <c r="F215" s="4"/>
      <c r="G215" s="113"/>
      <c r="H215" s="5"/>
      <c r="I215" s="26"/>
      <c r="J215" s="27"/>
      <c r="K215" s="28" t="str">
        <f t="shared" si="18"/>
        <v/>
      </c>
      <c r="N215" s="16"/>
    </row>
    <row r="216" spans="1:14" ht="12.75" customHeight="1" x14ac:dyDescent="0.2">
      <c r="B216" s="1">
        <f t="shared" si="16"/>
        <v>30</v>
      </c>
      <c r="C216" s="11"/>
      <c r="D216" s="22" t="str">
        <f t="shared" si="17"/>
        <v/>
      </c>
      <c r="E216" s="115" t="s">
        <v>152</v>
      </c>
      <c r="F216" s="4"/>
      <c r="G216" s="113"/>
      <c r="H216" s="5"/>
      <c r="I216" s="26"/>
      <c r="J216" s="27"/>
      <c r="K216" s="28" t="str">
        <f t="shared" si="18"/>
        <v/>
      </c>
      <c r="N216" s="16"/>
    </row>
    <row r="217" spans="1:14" ht="12.75" customHeight="1" x14ac:dyDescent="0.2">
      <c r="B217" s="1">
        <f t="shared" si="16"/>
        <v>31</v>
      </c>
      <c r="C217" s="11"/>
      <c r="D217" s="22" t="str">
        <f t="shared" si="17"/>
        <v/>
      </c>
      <c r="E217" s="115" t="s">
        <v>153</v>
      </c>
      <c r="F217" s="4"/>
      <c r="G217" s="113"/>
      <c r="H217" s="5"/>
      <c r="I217" s="26"/>
      <c r="J217" s="27"/>
      <c r="K217" s="28" t="str">
        <f t="shared" si="18"/>
        <v/>
      </c>
      <c r="N217" s="16"/>
    </row>
    <row r="218" spans="1:14" ht="12.75" customHeight="1" x14ac:dyDescent="0.2">
      <c r="B218" s="1">
        <f t="shared" si="16"/>
        <v>32</v>
      </c>
      <c r="C218" s="11"/>
      <c r="D218" s="22" t="str">
        <f t="shared" si="17"/>
        <v/>
      </c>
      <c r="E218" s="114"/>
      <c r="F218" s="4"/>
      <c r="G218" s="113"/>
      <c r="H218" s="5"/>
      <c r="I218" s="26"/>
      <c r="J218" s="27"/>
      <c r="K218" s="28" t="str">
        <f t="shared" si="18"/>
        <v/>
      </c>
      <c r="N218" s="16"/>
    </row>
    <row r="219" spans="1:14" ht="12.75" customHeight="1" x14ac:dyDescent="0.2">
      <c r="B219" s="1">
        <f t="shared" si="16"/>
        <v>33</v>
      </c>
      <c r="C219" s="11"/>
      <c r="D219" s="22" t="str">
        <f t="shared" si="17"/>
        <v/>
      </c>
      <c r="E219" s="114" t="s">
        <v>22</v>
      </c>
      <c r="F219" s="4" t="s">
        <v>95</v>
      </c>
      <c r="G219" s="113"/>
      <c r="H219" s="5" t="s">
        <v>39</v>
      </c>
      <c r="I219" s="26">
        <v>3</v>
      </c>
      <c r="J219" s="27"/>
      <c r="K219" s="28" t="str">
        <f t="shared" si="18"/>
        <v/>
      </c>
      <c r="N219" s="16"/>
    </row>
    <row r="220" spans="1:14" ht="12.75" customHeight="1" x14ac:dyDescent="0.2">
      <c r="B220" s="1">
        <f t="shared" si="16"/>
        <v>34</v>
      </c>
      <c r="C220" s="11"/>
      <c r="D220" s="22" t="str">
        <f t="shared" si="17"/>
        <v/>
      </c>
      <c r="E220" s="114"/>
      <c r="F220" s="4"/>
      <c r="G220" s="113"/>
      <c r="H220" s="5"/>
      <c r="I220" s="26"/>
      <c r="J220" s="27"/>
      <c r="K220" s="28" t="str">
        <f t="shared" si="18"/>
        <v/>
      </c>
      <c r="N220" s="16"/>
    </row>
    <row r="221" spans="1:14" ht="12.75" customHeight="1" x14ac:dyDescent="0.2">
      <c r="B221" s="1">
        <f t="shared" si="16"/>
        <v>35</v>
      </c>
      <c r="C221" s="11"/>
      <c r="D221" s="22" t="str">
        <f t="shared" si="17"/>
        <v/>
      </c>
      <c r="E221" s="114" t="s">
        <v>26</v>
      </c>
      <c r="F221" s="4" t="s">
        <v>97</v>
      </c>
      <c r="G221" s="113"/>
      <c r="H221" s="5" t="s">
        <v>39</v>
      </c>
      <c r="I221" s="26">
        <v>14</v>
      </c>
      <c r="J221" s="27"/>
      <c r="K221" s="28" t="str">
        <f t="shared" si="18"/>
        <v/>
      </c>
      <c r="N221" s="16"/>
    </row>
    <row r="222" spans="1:14" ht="12.75" customHeight="1" x14ac:dyDescent="0.2">
      <c r="B222" s="1">
        <f t="shared" si="16"/>
        <v>36</v>
      </c>
      <c r="C222" s="11"/>
      <c r="D222" s="22" t="str">
        <f t="shared" si="17"/>
        <v/>
      </c>
      <c r="E222" s="114"/>
      <c r="F222" s="4"/>
      <c r="G222" s="113"/>
      <c r="H222" s="5"/>
      <c r="I222" s="26"/>
      <c r="J222" s="27"/>
      <c r="K222" s="28" t="str">
        <f t="shared" si="18"/>
        <v/>
      </c>
      <c r="N222" s="16"/>
    </row>
    <row r="223" spans="1:14" ht="12.75" customHeight="1" x14ac:dyDescent="0.2">
      <c r="B223" s="1">
        <f t="shared" si="16"/>
        <v>37</v>
      </c>
      <c r="C223" s="11"/>
      <c r="D223" s="22" t="str">
        <f t="shared" si="17"/>
        <v/>
      </c>
      <c r="E223" s="123" t="s">
        <v>37</v>
      </c>
      <c r="F223" s="4" t="s">
        <v>105</v>
      </c>
      <c r="G223" s="113"/>
      <c r="H223" s="5" t="s">
        <v>39</v>
      </c>
      <c r="I223" s="26">
        <v>13</v>
      </c>
      <c r="J223" s="27"/>
      <c r="K223" s="28" t="str">
        <f t="shared" si="18"/>
        <v/>
      </c>
      <c r="N223" s="16"/>
    </row>
    <row r="224" spans="1:14" ht="12.75" customHeight="1" x14ac:dyDescent="0.2">
      <c r="B224" s="1">
        <f t="shared" si="16"/>
        <v>38</v>
      </c>
      <c r="C224" s="11"/>
      <c r="D224" s="22" t="str">
        <f t="shared" si="17"/>
        <v/>
      </c>
      <c r="E224" s="123"/>
      <c r="F224" s="4"/>
      <c r="G224" s="113"/>
      <c r="H224" s="5"/>
      <c r="I224" s="26"/>
      <c r="J224" s="27"/>
      <c r="K224" s="28" t="str">
        <f t="shared" si="18"/>
        <v/>
      </c>
      <c r="N224" s="16"/>
    </row>
    <row r="225" spans="1:11" ht="12.75" customHeight="1" x14ac:dyDescent="0.2">
      <c r="B225" s="1">
        <f t="shared" si="16"/>
        <v>39</v>
      </c>
      <c r="C225" s="11"/>
      <c r="D225" s="22" t="str">
        <f t="shared" si="17"/>
        <v/>
      </c>
      <c r="E225" s="123" t="s">
        <v>41</v>
      </c>
      <c r="F225" s="4" t="s">
        <v>106</v>
      </c>
      <c r="G225" s="113"/>
      <c r="H225" s="5" t="s">
        <v>39</v>
      </c>
      <c r="I225" s="26">
        <v>12</v>
      </c>
      <c r="J225" s="27"/>
      <c r="K225" s="28" t="str">
        <f t="shared" si="18"/>
        <v/>
      </c>
    </row>
    <row r="226" spans="1:11" ht="12.75" customHeight="1" x14ac:dyDescent="0.2">
      <c r="B226" s="1">
        <f t="shared" si="16"/>
        <v>40</v>
      </c>
      <c r="C226" s="21"/>
      <c r="D226" s="22" t="str">
        <f t="shared" si="17"/>
        <v/>
      </c>
      <c r="E226" s="37"/>
      <c r="F226" s="101"/>
      <c r="G226" s="124"/>
      <c r="H226" s="25"/>
      <c r="I226" s="26"/>
      <c r="J226" s="27"/>
      <c r="K226" s="28" t="str">
        <f t="shared" si="18"/>
        <v/>
      </c>
    </row>
    <row r="227" spans="1:11" ht="12.75" customHeight="1" x14ac:dyDescent="0.2">
      <c r="B227" s="1">
        <f t="shared" si="16"/>
        <v>41</v>
      </c>
      <c r="C227" s="21"/>
      <c r="D227" s="22" t="str">
        <f t="shared" si="17"/>
        <v/>
      </c>
      <c r="E227" s="123" t="s">
        <v>42</v>
      </c>
      <c r="F227" s="4" t="s">
        <v>107</v>
      </c>
      <c r="G227" s="113"/>
      <c r="H227" s="5" t="s">
        <v>39</v>
      </c>
      <c r="I227" s="26">
        <v>12</v>
      </c>
      <c r="J227" s="27"/>
      <c r="K227" s="28" t="str">
        <f t="shared" si="18"/>
        <v/>
      </c>
    </row>
    <row r="228" spans="1:11" ht="12.75" customHeight="1" x14ac:dyDescent="0.2">
      <c r="B228" s="1">
        <f t="shared" si="16"/>
        <v>42</v>
      </c>
      <c r="C228" s="21"/>
      <c r="D228" s="22" t="str">
        <f t="shared" ref="D228:D244" si="20">IF(A228="","",RIGHT($K$5,1)&amp;"."&amp;IF(LEN(A228)=1,"0"&amp;A228,A228))</f>
        <v/>
      </c>
      <c r="E228" s="138"/>
      <c r="F228" s="103"/>
      <c r="G228" s="125"/>
      <c r="H228" s="25"/>
      <c r="I228" s="26"/>
      <c r="J228" s="27"/>
      <c r="K228" s="28" t="str">
        <f t="shared" si="18"/>
        <v/>
      </c>
    </row>
    <row r="229" spans="1:11" ht="12.75" customHeight="1" x14ac:dyDescent="0.2">
      <c r="B229" s="1">
        <f t="shared" si="16"/>
        <v>43</v>
      </c>
      <c r="C229" s="21"/>
      <c r="D229" s="22" t="str">
        <f t="shared" si="20"/>
        <v/>
      </c>
      <c r="E229" s="123" t="s">
        <v>43</v>
      </c>
      <c r="F229" s="4" t="s">
        <v>108</v>
      </c>
      <c r="G229" s="113"/>
      <c r="H229" s="5" t="s">
        <v>39</v>
      </c>
      <c r="I229" s="26">
        <v>4</v>
      </c>
      <c r="J229" s="27"/>
      <c r="K229" s="28" t="str">
        <f t="shared" si="18"/>
        <v/>
      </c>
    </row>
    <row r="230" spans="1:11" ht="12.75" customHeight="1" x14ac:dyDescent="0.2">
      <c r="B230" s="1">
        <f>B229+1</f>
        <v>44</v>
      </c>
      <c r="C230" s="11" t="s">
        <v>16</v>
      </c>
      <c r="D230" s="22" t="str">
        <f t="shared" si="20"/>
        <v/>
      </c>
      <c r="E230" s="37"/>
      <c r="F230" s="101"/>
      <c r="G230" s="124"/>
      <c r="H230" s="25"/>
      <c r="I230" s="26"/>
      <c r="J230" s="27"/>
      <c r="K230" s="28" t="str">
        <f t="shared" si="18"/>
        <v/>
      </c>
    </row>
    <row r="231" spans="1:11" ht="12.75" customHeight="1" x14ac:dyDescent="0.2">
      <c r="B231" s="1">
        <f t="shared" si="16"/>
        <v>45</v>
      </c>
      <c r="C231" s="11" t="s">
        <v>138</v>
      </c>
      <c r="D231" s="22" t="str">
        <f t="shared" si="20"/>
        <v/>
      </c>
      <c r="E231" s="37"/>
      <c r="F231" s="101"/>
      <c r="G231" s="124"/>
      <c r="H231" s="25"/>
      <c r="I231" s="26"/>
      <c r="J231" s="27"/>
      <c r="K231" s="28" t="str">
        <f t="shared" si="18"/>
        <v/>
      </c>
    </row>
    <row r="232" spans="1:11" ht="12.75" customHeight="1" x14ac:dyDescent="0.2">
      <c r="A232" s="15">
        <v>14</v>
      </c>
      <c r="B232" s="1">
        <f t="shared" si="16"/>
        <v>46</v>
      </c>
      <c r="C232" s="11" t="s">
        <v>160</v>
      </c>
      <c r="D232" s="22" t="str">
        <f t="shared" si="20"/>
        <v>F.14</v>
      </c>
      <c r="E232" s="115" t="s">
        <v>154</v>
      </c>
      <c r="F232" s="4"/>
      <c r="G232" s="113"/>
      <c r="H232" s="5"/>
      <c r="I232" s="26"/>
      <c r="J232" s="27"/>
      <c r="K232" s="28" t="str">
        <f t="shared" si="18"/>
        <v/>
      </c>
    </row>
    <row r="233" spans="1:11" ht="12.75" customHeight="1" x14ac:dyDescent="0.2">
      <c r="B233" s="1">
        <f t="shared" si="16"/>
        <v>47</v>
      </c>
      <c r="C233" s="21"/>
      <c r="D233" s="22" t="str">
        <f t="shared" si="20"/>
        <v/>
      </c>
      <c r="E233" s="114"/>
      <c r="F233" s="4"/>
      <c r="G233" s="113"/>
      <c r="H233" s="5"/>
      <c r="I233" s="26"/>
      <c r="J233" s="27"/>
      <c r="K233" s="28" t="str">
        <f t="shared" si="18"/>
        <v/>
      </c>
    </row>
    <row r="234" spans="1:11" ht="12.75" customHeight="1" x14ac:dyDescent="0.2">
      <c r="B234" s="1">
        <f t="shared" si="16"/>
        <v>48</v>
      </c>
      <c r="C234" s="21"/>
      <c r="D234" s="22" t="str">
        <f t="shared" si="20"/>
        <v/>
      </c>
      <c r="E234" s="112" t="s">
        <v>22</v>
      </c>
      <c r="F234" s="10" t="s">
        <v>155</v>
      </c>
      <c r="G234" s="109"/>
      <c r="H234" s="110" t="s">
        <v>156</v>
      </c>
      <c r="I234" s="26"/>
      <c r="J234" s="27"/>
      <c r="K234" s="28" t="str">
        <f t="shared" si="18"/>
        <v>Rate Only</v>
      </c>
    </row>
    <row r="235" spans="1:11" ht="12.75" customHeight="1" x14ac:dyDescent="0.2">
      <c r="B235" s="1">
        <f t="shared" si="16"/>
        <v>49</v>
      </c>
      <c r="C235" s="21"/>
      <c r="D235" s="22" t="str">
        <f t="shared" si="20"/>
        <v/>
      </c>
      <c r="E235" s="112"/>
      <c r="F235" s="10"/>
      <c r="G235" s="109"/>
      <c r="H235" s="110"/>
      <c r="I235" s="26"/>
      <c r="J235" s="27"/>
      <c r="K235" s="28" t="str">
        <f t="shared" si="18"/>
        <v/>
      </c>
    </row>
    <row r="236" spans="1:11" ht="12.75" customHeight="1" x14ac:dyDescent="0.2">
      <c r="B236" s="1">
        <f t="shared" si="16"/>
        <v>50</v>
      </c>
      <c r="C236" s="21"/>
      <c r="D236" s="22" t="str">
        <f t="shared" si="20"/>
        <v/>
      </c>
      <c r="E236" s="112" t="s">
        <v>26</v>
      </c>
      <c r="F236" s="10" t="s">
        <v>157</v>
      </c>
      <c r="G236" s="109"/>
      <c r="H236" s="110" t="s">
        <v>156</v>
      </c>
      <c r="I236" s="26">
        <f>1350/2</f>
        <v>675</v>
      </c>
      <c r="J236" s="27"/>
      <c r="K236" s="28" t="str">
        <f t="shared" si="18"/>
        <v/>
      </c>
    </row>
    <row r="237" spans="1:11" ht="12.75" customHeight="1" x14ac:dyDescent="0.2">
      <c r="B237" s="1">
        <f t="shared" si="16"/>
        <v>51</v>
      </c>
      <c r="C237" s="21"/>
      <c r="D237" s="22" t="str">
        <f t="shared" si="20"/>
        <v/>
      </c>
      <c r="E237" s="112"/>
      <c r="F237" s="10"/>
      <c r="G237" s="109"/>
      <c r="H237" s="110"/>
      <c r="I237" s="26"/>
      <c r="J237" s="27"/>
      <c r="K237" s="28" t="str">
        <f t="shared" si="18"/>
        <v/>
      </c>
    </row>
    <row r="238" spans="1:11" ht="12.75" customHeight="1" x14ac:dyDescent="0.2">
      <c r="B238" s="1">
        <f t="shared" si="16"/>
        <v>52</v>
      </c>
      <c r="C238" s="21"/>
      <c r="D238" s="22" t="str">
        <f t="shared" si="20"/>
        <v/>
      </c>
      <c r="E238" s="112" t="s">
        <v>37</v>
      </c>
      <c r="F238" s="10" t="s">
        <v>158</v>
      </c>
      <c r="G238" s="109"/>
      <c r="H238" s="110" t="s">
        <v>156</v>
      </c>
      <c r="I238" s="26"/>
      <c r="J238" s="27"/>
      <c r="K238" s="28" t="str">
        <f t="shared" si="18"/>
        <v>Rate Only</v>
      </c>
    </row>
    <row r="239" spans="1:11" ht="12.75" customHeight="1" x14ac:dyDescent="0.2">
      <c r="B239" s="1">
        <f t="shared" si="16"/>
        <v>53</v>
      </c>
      <c r="C239" s="21"/>
      <c r="D239" s="22" t="str">
        <f t="shared" si="20"/>
        <v/>
      </c>
      <c r="E239" s="112"/>
      <c r="F239" s="10"/>
      <c r="G239" s="109"/>
      <c r="H239" s="110"/>
      <c r="I239" s="26"/>
      <c r="J239" s="27"/>
      <c r="K239" s="28" t="str">
        <f t="shared" si="18"/>
        <v/>
      </c>
    </row>
    <row r="240" spans="1:11" ht="12.75" customHeight="1" x14ac:dyDescent="0.2">
      <c r="B240" s="1">
        <f t="shared" si="16"/>
        <v>54</v>
      </c>
      <c r="C240" s="21"/>
      <c r="D240" s="22" t="str">
        <f t="shared" si="20"/>
        <v/>
      </c>
      <c r="E240" s="112" t="s">
        <v>41</v>
      </c>
      <c r="F240" s="10" t="s">
        <v>410</v>
      </c>
      <c r="G240" s="109"/>
      <c r="H240" s="110" t="s">
        <v>156</v>
      </c>
      <c r="I240" s="26">
        <f>I242</f>
        <v>675</v>
      </c>
      <c r="J240" s="27"/>
      <c r="K240" s="28" t="str">
        <f t="shared" si="18"/>
        <v/>
      </c>
    </row>
    <row r="241" spans="1:11" ht="12.75" customHeight="1" x14ac:dyDescent="0.2">
      <c r="B241" s="1">
        <f t="shared" si="16"/>
        <v>55</v>
      </c>
      <c r="C241" s="21"/>
      <c r="D241" s="22" t="str">
        <f t="shared" si="20"/>
        <v/>
      </c>
      <c r="E241" s="112"/>
      <c r="F241" s="10"/>
      <c r="G241" s="109"/>
      <c r="H241" s="110"/>
      <c r="I241" s="26"/>
      <c r="J241" s="27"/>
      <c r="K241" s="28" t="str">
        <f t="shared" si="18"/>
        <v/>
      </c>
    </row>
    <row r="242" spans="1:11" ht="12.75" customHeight="1" x14ac:dyDescent="0.2">
      <c r="B242" s="1">
        <f t="shared" si="16"/>
        <v>56</v>
      </c>
      <c r="C242" s="21"/>
      <c r="D242" s="22" t="str">
        <f t="shared" si="20"/>
        <v/>
      </c>
      <c r="E242" s="137" t="s">
        <v>42</v>
      </c>
      <c r="F242" s="10" t="s">
        <v>159</v>
      </c>
      <c r="G242" s="109"/>
      <c r="H242" s="110" t="s">
        <v>156</v>
      </c>
      <c r="I242" s="26">
        <f>I236</f>
        <v>675</v>
      </c>
      <c r="J242" s="27"/>
      <c r="K242" s="28" t="str">
        <f t="shared" si="18"/>
        <v/>
      </c>
    </row>
    <row r="243" spans="1:11" ht="12.75" customHeight="1" x14ac:dyDescent="0.2">
      <c r="B243" s="1">
        <f t="shared" si="16"/>
        <v>57</v>
      </c>
      <c r="C243" s="21"/>
      <c r="D243" s="22" t="str">
        <f t="shared" si="20"/>
        <v/>
      </c>
      <c r="E243" s="37"/>
      <c r="G243" s="125"/>
      <c r="H243" s="25"/>
      <c r="I243" s="26"/>
      <c r="J243" s="27"/>
      <c r="K243" s="28" t="str">
        <f t="shared" si="18"/>
        <v/>
      </c>
    </row>
    <row r="244" spans="1:11" ht="12.75" customHeight="1" x14ac:dyDescent="0.2">
      <c r="B244" s="1">
        <f t="shared" si="16"/>
        <v>58</v>
      </c>
      <c r="C244" s="21"/>
      <c r="D244" s="22" t="str">
        <f t="shared" si="20"/>
        <v/>
      </c>
      <c r="E244" s="126"/>
      <c r="F244" s="88"/>
      <c r="G244" s="127"/>
      <c r="H244" s="25"/>
      <c r="I244" s="26"/>
      <c r="J244" s="27"/>
      <c r="K244" s="28" t="str">
        <f t="shared" si="18"/>
        <v/>
      </c>
    </row>
    <row r="245" spans="1:11" ht="12.75" customHeight="1" x14ac:dyDescent="0.2">
      <c r="B245" s="1">
        <f t="shared" si="16"/>
        <v>59</v>
      </c>
      <c r="C245" s="76"/>
      <c r="D245" s="79"/>
      <c r="E245" s="78"/>
      <c r="F245" s="78"/>
      <c r="G245" s="78"/>
      <c r="H245" s="79"/>
      <c r="I245" s="80"/>
      <c r="J245" s="81"/>
      <c r="K245" s="82"/>
    </row>
    <row r="246" spans="1:11" ht="12.75" customHeight="1" x14ac:dyDescent="0.2">
      <c r="B246" s="1">
        <f t="shared" si="16"/>
        <v>60</v>
      </c>
      <c r="C246" s="83" t="str">
        <f>$K$5</f>
        <v>Section F</v>
      </c>
      <c r="D246" s="98" t="str">
        <f>IF(ISBLANK(E254:G305)=TRUE,"Carried forward to summary","Carried forward")</f>
        <v>Carried forward</v>
      </c>
      <c r="I246" s="49"/>
      <c r="J246" s="50"/>
      <c r="K246" s="85" t="str">
        <f>IF(SUM(K190:K244)&lt;1,"",SUM(K190:K244))</f>
        <v/>
      </c>
    </row>
    <row r="247" spans="1:11" ht="12.75" customHeight="1" x14ac:dyDescent="0.2">
      <c r="B247" s="1">
        <f t="shared" si="16"/>
        <v>61</v>
      </c>
      <c r="C247" s="86"/>
      <c r="D247" s="89"/>
      <c r="E247" s="88"/>
      <c r="F247" s="88"/>
      <c r="G247" s="88"/>
      <c r="H247" s="89"/>
      <c r="I247" s="90"/>
      <c r="J247" s="91"/>
      <c r="K247" s="92"/>
    </row>
    <row r="248" spans="1:11" ht="12.75" customHeight="1" x14ac:dyDescent="0.2">
      <c r="B248" s="1">
        <v>1</v>
      </c>
      <c r="C248" s="53" t="s">
        <v>0</v>
      </c>
      <c r="D248" s="54"/>
      <c r="E248" s="55"/>
      <c r="F248" s="55"/>
      <c r="G248" s="55"/>
      <c r="H248" s="54"/>
      <c r="I248" s="56"/>
      <c r="J248" s="57"/>
      <c r="K248" s="58"/>
    </row>
    <row r="249" spans="1:11" ht="12.75" customHeight="1" x14ac:dyDescent="0.2">
      <c r="B249" s="1">
        <f t="shared" si="16"/>
        <v>2</v>
      </c>
      <c r="C249" s="59" t="s">
        <v>1</v>
      </c>
      <c r="D249" s="22" t="s">
        <v>2</v>
      </c>
      <c r="E249" s="23"/>
      <c r="F249" s="23"/>
      <c r="G249" s="23" t="s">
        <v>3</v>
      </c>
      <c r="H249" s="22" t="s">
        <v>4</v>
      </c>
      <c r="I249" s="93" t="s">
        <v>5</v>
      </c>
      <c r="J249" s="61" t="s">
        <v>6</v>
      </c>
      <c r="K249" s="62" t="s">
        <v>7</v>
      </c>
    </row>
    <row r="250" spans="1:11" ht="12.75" customHeight="1" x14ac:dyDescent="0.2">
      <c r="B250" s="1">
        <f t="shared" si="16"/>
        <v>3</v>
      </c>
      <c r="C250" s="63" t="s">
        <v>8</v>
      </c>
      <c r="D250" s="64" t="s">
        <v>9</v>
      </c>
      <c r="E250" s="65"/>
      <c r="F250" s="65"/>
      <c r="G250" s="65"/>
      <c r="H250" s="64"/>
      <c r="I250" s="66"/>
      <c r="J250" s="67"/>
      <c r="K250" s="68"/>
    </row>
    <row r="251" spans="1:11" ht="12.75" customHeight="1" x14ac:dyDescent="0.2">
      <c r="B251" s="1">
        <f t="shared" si="16"/>
        <v>4</v>
      </c>
      <c r="C251" s="21"/>
      <c r="D251" s="25"/>
      <c r="I251" s="49"/>
      <c r="J251" s="50"/>
      <c r="K251" s="28"/>
    </row>
    <row r="252" spans="1:11" ht="12.75" customHeight="1" x14ac:dyDescent="0.2">
      <c r="B252" s="1">
        <f t="shared" ref="B252:B308" si="21">B251+1</f>
        <v>5</v>
      </c>
      <c r="C252" s="21"/>
      <c r="D252" s="25"/>
      <c r="E252" s="23" t="s">
        <v>11</v>
      </c>
      <c r="I252" s="49"/>
      <c r="J252" s="50"/>
      <c r="K252" s="85" t="str">
        <f>IF(K246="","",K246)</f>
        <v/>
      </c>
    </row>
    <row r="253" spans="1:11" ht="12.75" customHeight="1" x14ac:dyDescent="0.2">
      <c r="B253" s="1">
        <f t="shared" si="21"/>
        <v>6</v>
      </c>
      <c r="C253" s="86"/>
      <c r="D253" s="94"/>
      <c r="E253" s="88"/>
      <c r="F253" s="88"/>
      <c r="G253" s="88"/>
      <c r="H253" s="89"/>
      <c r="I253" s="90"/>
      <c r="J253" s="91"/>
      <c r="K253" s="92"/>
    </row>
    <row r="254" spans="1:11" ht="12.75" customHeight="1" x14ac:dyDescent="0.2">
      <c r="B254" s="1">
        <f t="shared" si="21"/>
        <v>7</v>
      </c>
      <c r="C254" s="21"/>
      <c r="D254" s="22" t="str">
        <f t="shared" ref="D254:D305" si="22">IF(A254="","",RIGHT($K$5,1)&amp;"."&amp;IF(LEN(A254)=1,"0"&amp;A254,A254))</f>
        <v/>
      </c>
      <c r="E254" s="101"/>
      <c r="F254" s="71"/>
      <c r="H254" s="25"/>
      <c r="I254" s="33"/>
      <c r="J254" s="27"/>
      <c r="K254" s="28" t="str">
        <f t="shared" ref="K254:K305" si="23">IF(AND(H254&lt;&gt;"",I254=""),"Rate Only",IF(J254="","",I254*J254))</f>
        <v/>
      </c>
    </row>
    <row r="255" spans="1:11" ht="12.75" customHeight="1" x14ac:dyDescent="0.2">
      <c r="A255" s="15">
        <v>15</v>
      </c>
      <c r="B255" s="1">
        <f t="shared" si="21"/>
        <v>8</v>
      </c>
      <c r="C255" s="11" t="s">
        <v>161</v>
      </c>
      <c r="D255" s="22" t="str">
        <f t="shared" si="22"/>
        <v>F.15</v>
      </c>
      <c r="E255" s="111" t="s">
        <v>162</v>
      </c>
      <c r="F255" s="4"/>
      <c r="G255" s="4"/>
      <c r="H255" s="5"/>
      <c r="I255" s="33"/>
      <c r="J255" s="27"/>
      <c r="K255" s="28" t="str">
        <f t="shared" si="23"/>
        <v/>
      </c>
    </row>
    <row r="256" spans="1:11" ht="12.75" customHeight="1" x14ac:dyDescent="0.2">
      <c r="B256" s="1">
        <f t="shared" si="21"/>
        <v>9</v>
      </c>
      <c r="C256" s="11"/>
      <c r="D256" s="22" t="str">
        <f t="shared" si="22"/>
        <v/>
      </c>
      <c r="E256" s="4"/>
      <c r="F256" s="4"/>
      <c r="G256" s="4"/>
      <c r="H256" s="5"/>
      <c r="I256" s="26"/>
      <c r="J256" s="27"/>
      <c r="K256" s="28" t="str">
        <f t="shared" si="23"/>
        <v/>
      </c>
    </row>
    <row r="257" spans="1:11" ht="12.75" customHeight="1" x14ac:dyDescent="0.2">
      <c r="B257" s="1">
        <f t="shared" si="21"/>
        <v>10</v>
      </c>
      <c r="C257" s="11"/>
      <c r="D257" s="22" t="str">
        <f t="shared" si="22"/>
        <v/>
      </c>
      <c r="E257" s="112" t="s">
        <v>22</v>
      </c>
      <c r="F257" s="10" t="s">
        <v>163</v>
      </c>
      <c r="G257" s="109"/>
      <c r="H257" s="5" t="s">
        <v>75</v>
      </c>
      <c r="I257" s="33">
        <v>25</v>
      </c>
      <c r="J257" s="27"/>
      <c r="K257" s="28" t="str">
        <f t="shared" si="23"/>
        <v/>
      </c>
    </row>
    <row r="258" spans="1:11" ht="12.75" customHeight="1" x14ac:dyDescent="0.2">
      <c r="B258" s="1">
        <f t="shared" si="21"/>
        <v>11</v>
      </c>
      <c r="C258" s="11"/>
      <c r="D258" s="22" t="str">
        <f t="shared" si="22"/>
        <v/>
      </c>
      <c r="E258" s="112"/>
      <c r="F258" s="10"/>
      <c r="G258" s="109"/>
      <c r="H258" s="5"/>
      <c r="I258" s="26"/>
      <c r="J258" s="27"/>
      <c r="K258" s="28" t="str">
        <f t="shared" si="23"/>
        <v/>
      </c>
    </row>
    <row r="259" spans="1:11" ht="12.75" customHeight="1" x14ac:dyDescent="0.2">
      <c r="A259" s="15">
        <v>16</v>
      </c>
      <c r="B259" s="1">
        <f t="shared" si="21"/>
        <v>12</v>
      </c>
      <c r="C259" s="11" t="s">
        <v>164</v>
      </c>
      <c r="D259" s="22" t="str">
        <f t="shared" si="22"/>
        <v>F.16</v>
      </c>
      <c r="E259" s="112" t="s">
        <v>194</v>
      </c>
      <c r="F259" s="4"/>
      <c r="G259" s="113"/>
      <c r="H259" s="5" t="s">
        <v>156</v>
      </c>
      <c r="I259" s="197">
        <f>I242</f>
        <v>675</v>
      </c>
      <c r="J259" s="27"/>
      <c r="K259" s="28" t="str">
        <f t="shared" si="23"/>
        <v/>
      </c>
    </row>
    <row r="260" spans="1:11" ht="12.75" customHeight="1" x14ac:dyDescent="0.2">
      <c r="B260" s="1">
        <f t="shared" si="21"/>
        <v>13</v>
      </c>
      <c r="C260" s="11"/>
      <c r="D260" s="22" t="str">
        <f t="shared" si="22"/>
        <v/>
      </c>
      <c r="E260" s="114"/>
      <c r="F260" s="4"/>
      <c r="G260" s="113"/>
      <c r="H260" s="5"/>
      <c r="I260" s="26"/>
      <c r="J260" s="27"/>
      <c r="K260" s="28" t="str">
        <f t="shared" si="23"/>
        <v/>
      </c>
    </row>
    <row r="261" spans="1:11" ht="12.75" customHeight="1" x14ac:dyDescent="0.2">
      <c r="B261" s="1">
        <f t="shared" si="21"/>
        <v>14</v>
      </c>
      <c r="C261" s="11" t="s">
        <v>165</v>
      </c>
      <c r="D261" s="22" t="str">
        <f t="shared" si="22"/>
        <v/>
      </c>
      <c r="E261" s="115"/>
      <c r="F261" s="4"/>
      <c r="G261" s="113"/>
      <c r="H261" s="5"/>
      <c r="I261" s="26"/>
      <c r="J261" s="27"/>
      <c r="K261" s="28" t="str">
        <f t="shared" si="23"/>
        <v/>
      </c>
    </row>
    <row r="262" spans="1:11" ht="12.75" customHeight="1" x14ac:dyDescent="0.2">
      <c r="A262" s="15">
        <v>17</v>
      </c>
      <c r="B262" s="1">
        <f t="shared" si="21"/>
        <v>15</v>
      </c>
      <c r="C262" s="11" t="s">
        <v>166</v>
      </c>
      <c r="D262" s="22" t="str">
        <f t="shared" si="22"/>
        <v>F.17</v>
      </c>
      <c r="E262" s="112" t="s">
        <v>167</v>
      </c>
      <c r="F262" s="4"/>
      <c r="G262" s="113"/>
      <c r="H262" s="5" t="s">
        <v>156</v>
      </c>
      <c r="I262" s="26">
        <v>10</v>
      </c>
      <c r="J262" s="27"/>
      <c r="K262" s="28" t="str">
        <f t="shared" si="23"/>
        <v/>
      </c>
    </row>
    <row r="263" spans="1:11" ht="12.75" customHeight="1" x14ac:dyDescent="0.2">
      <c r="B263" s="1">
        <f t="shared" si="21"/>
        <v>16</v>
      </c>
      <c r="C263" s="2"/>
      <c r="D263" s="22" t="str">
        <f t="shared" si="22"/>
        <v/>
      </c>
      <c r="E263" s="137" t="s">
        <v>168</v>
      </c>
      <c r="F263" s="116"/>
      <c r="G263" s="113"/>
      <c r="H263" s="5"/>
      <c r="I263" s="26"/>
      <c r="J263" s="27"/>
      <c r="K263" s="28" t="str">
        <f t="shared" si="23"/>
        <v/>
      </c>
    </row>
    <row r="264" spans="1:11" ht="12.75" customHeight="1" x14ac:dyDescent="0.2">
      <c r="B264" s="1">
        <f t="shared" si="21"/>
        <v>17</v>
      </c>
      <c r="C264" s="11"/>
      <c r="D264" s="22" t="str">
        <f t="shared" si="22"/>
        <v/>
      </c>
      <c r="E264" s="137" t="s">
        <v>170</v>
      </c>
      <c r="F264" s="4"/>
      <c r="G264" s="113"/>
      <c r="H264" s="5"/>
      <c r="I264" s="26"/>
      <c r="J264" s="27"/>
      <c r="K264" s="28" t="str">
        <f t="shared" si="23"/>
        <v/>
      </c>
    </row>
    <row r="265" spans="1:11" ht="12.75" customHeight="1" x14ac:dyDescent="0.2">
      <c r="B265" s="1">
        <f t="shared" si="21"/>
        <v>18</v>
      </c>
      <c r="C265" s="11"/>
      <c r="D265" s="22" t="str">
        <f t="shared" si="22"/>
        <v/>
      </c>
      <c r="E265" s="114" t="s">
        <v>169</v>
      </c>
      <c r="F265" s="4"/>
      <c r="G265" s="113"/>
      <c r="H265" s="5"/>
      <c r="I265" s="26"/>
      <c r="J265" s="27"/>
      <c r="K265" s="28" t="str">
        <f t="shared" si="23"/>
        <v/>
      </c>
    </row>
    <row r="266" spans="1:11" ht="12.75" customHeight="1" x14ac:dyDescent="0.2">
      <c r="B266" s="1">
        <f t="shared" si="21"/>
        <v>19</v>
      </c>
      <c r="C266" s="11"/>
      <c r="D266" s="22" t="str">
        <f t="shared" si="22"/>
        <v/>
      </c>
      <c r="E266" s="4"/>
      <c r="F266" s="4"/>
      <c r="G266" s="4"/>
      <c r="H266" s="5"/>
      <c r="I266" s="26"/>
      <c r="J266" s="27"/>
      <c r="K266" s="28" t="str">
        <f t="shared" si="23"/>
        <v/>
      </c>
    </row>
    <row r="267" spans="1:11" ht="12.75" customHeight="1" x14ac:dyDescent="0.2">
      <c r="A267" s="15">
        <v>18</v>
      </c>
      <c r="B267" s="1">
        <f t="shared" si="21"/>
        <v>20</v>
      </c>
      <c r="C267" s="11"/>
      <c r="D267" s="22" t="str">
        <f t="shared" si="22"/>
        <v>F.18</v>
      </c>
      <c r="E267" s="4" t="s">
        <v>411</v>
      </c>
      <c r="F267" s="9"/>
      <c r="G267" s="4"/>
      <c r="H267" s="5" t="s">
        <v>89</v>
      </c>
      <c r="I267" s="26">
        <f>I204*0.6</f>
        <v>1416.48</v>
      </c>
      <c r="J267" s="27"/>
      <c r="K267" s="28" t="str">
        <f t="shared" si="23"/>
        <v/>
      </c>
    </row>
    <row r="268" spans="1:11" ht="12.75" customHeight="1" x14ac:dyDescent="0.2">
      <c r="B268" s="1">
        <f t="shared" si="21"/>
        <v>21</v>
      </c>
      <c r="C268" s="21"/>
      <c r="D268" s="22" t="str">
        <f t="shared" si="22"/>
        <v/>
      </c>
      <c r="F268" s="31"/>
      <c r="H268" s="25"/>
      <c r="I268" s="26"/>
      <c r="J268" s="27"/>
      <c r="K268" s="28" t="str">
        <f t="shared" si="23"/>
        <v/>
      </c>
    </row>
    <row r="269" spans="1:11" ht="12.75" customHeight="1" x14ac:dyDescent="0.2">
      <c r="B269" s="1">
        <f t="shared" si="21"/>
        <v>22</v>
      </c>
      <c r="C269" s="21"/>
      <c r="D269" s="22" t="str">
        <f t="shared" si="22"/>
        <v/>
      </c>
      <c r="F269" s="31"/>
      <c r="H269" s="25"/>
      <c r="I269" s="36"/>
      <c r="J269" s="27"/>
      <c r="K269" s="28" t="str">
        <f t="shared" si="23"/>
        <v/>
      </c>
    </row>
    <row r="270" spans="1:11" ht="12.75" customHeight="1" x14ac:dyDescent="0.2">
      <c r="B270" s="1">
        <f t="shared" si="21"/>
        <v>23</v>
      </c>
      <c r="C270" s="11"/>
      <c r="D270" s="22" t="str">
        <f t="shared" si="22"/>
        <v/>
      </c>
      <c r="E270" s="107"/>
      <c r="F270" s="10"/>
      <c r="G270" s="10"/>
      <c r="H270" s="5"/>
      <c r="I270" s="26"/>
      <c r="J270" s="27"/>
      <c r="K270" s="28" t="str">
        <f t="shared" si="23"/>
        <v/>
      </c>
    </row>
    <row r="271" spans="1:11" ht="12.75" customHeight="1" x14ac:dyDescent="0.2">
      <c r="B271" s="1">
        <f t="shared" si="21"/>
        <v>24</v>
      </c>
      <c r="C271" s="11"/>
      <c r="D271" s="22" t="str">
        <f t="shared" si="22"/>
        <v/>
      </c>
      <c r="E271" s="4"/>
      <c r="F271" s="4"/>
      <c r="G271" s="4"/>
      <c r="H271" s="5"/>
      <c r="I271" s="26"/>
      <c r="J271" s="27"/>
      <c r="K271" s="28" t="str">
        <f t="shared" si="23"/>
        <v/>
      </c>
    </row>
    <row r="272" spans="1:11" ht="12.75" customHeight="1" x14ac:dyDescent="0.2">
      <c r="B272" s="1">
        <f t="shared" si="21"/>
        <v>25</v>
      </c>
      <c r="C272" s="11"/>
      <c r="D272" s="22" t="str">
        <f t="shared" si="22"/>
        <v/>
      </c>
      <c r="E272" s="108"/>
      <c r="F272" s="4"/>
      <c r="G272" s="4"/>
      <c r="H272" s="5"/>
      <c r="I272" s="26"/>
      <c r="J272" s="27"/>
      <c r="K272" s="28" t="str">
        <f t="shared" si="23"/>
        <v/>
      </c>
    </row>
    <row r="273" spans="2:11" ht="12.75" customHeight="1" x14ac:dyDescent="0.2">
      <c r="B273" s="1">
        <f t="shared" si="21"/>
        <v>26</v>
      </c>
      <c r="C273" s="2"/>
      <c r="D273" s="22" t="str">
        <f t="shared" si="22"/>
        <v/>
      </c>
      <c r="E273" s="108"/>
      <c r="F273" s="10"/>
      <c r="G273" s="10"/>
      <c r="H273" s="5"/>
      <c r="I273" s="26"/>
      <c r="J273" s="27"/>
      <c r="K273" s="28" t="str">
        <f t="shared" si="23"/>
        <v/>
      </c>
    </row>
    <row r="274" spans="2:11" ht="12.75" customHeight="1" x14ac:dyDescent="0.2">
      <c r="B274" s="1">
        <f t="shared" si="21"/>
        <v>27</v>
      </c>
      <c r="C274" s="11"/>
      <c r="D274" s="22" t="str">
        <f t="shared" si="22"/>
        <v/>
      </c>
      <c r="E274" s="108"/>
      <c r="F274" s="4"/>
      <c r="G274" s="4"/>
      <c r="H274" s="5"/>
      <c r="I274" s="36"/>
      <c r="J274" s="27"/>
      <c r="K274" s="28" t="str">
        <f t="shared" si="23"/>
        <v/>
      </c>
    </row>
    <row r="275" spans="2:11" ht="12.75" customHeight="1" x14ac:dyDescent="0.2">
      <c r="B275" s="1">
        <f t="shared" si="21"/>
        <v>28</v>
      </c>
      <c r="C275" s="2"/>
      <c r="D275" s="22" t="str">
        <f t="shared" si="22"/>
        <v/>
      </c>
      <c r="E275" s="4"/>
      <c r="F275" s="4"/>
      <c r="G275" s="4"/>
      <c r="H275" s="5"/>
      <c r="I275" s="36"/>
      <c r="J275" s="27"/>
      <c r="K275" s="28" t="str">
        <f t="shared" si="23"/>
        <v/>
      </c>
    </row>
    <row r="276" spans="2:11" ht="12.75" customHeight="1" x14ac:dyDescent="0.2">
      <c r="B276" s="1">
        <f t="shared" si="21"/>
        <v>29</v>
      </c>
      <c r="C276" s="11"/>
      <c r="D276" s="22" t="str">
        <f t="shared" si="22"/>
        <v/>
      </c>
      <c r="E276" s="4"/>
      <c r="F276" s="4"/>
      <c r="G276" s="4"/>
      <c r="H276" s="5"/>
      <c r="I276" s="26"/>
      <c r="J276" s="27"/>
      <c r="K276" s="28" t="str">
        <f t="shared" si="23"/>
        <v/>
      </c>
    </row>
    <row r="277" spans="2:11" ht="12.75" customHeight="1" x14ac:dyDescent="0.2">
      <c r="B277" s="1">
        <f t="shared" si="21"/>
        <v>30</v>
      </c>
      <c r="C277" s="11"/>
      <c r="D277" s="22" t="str">
        <f t="shared" si="22"/>
        <v/>
      </c>
      <c r="E277" s="4"/>
      <c r="F277" s="4"/>
      <c r="G277" s="4"/>
      <c r="H277" s="5"/>
      <c r="I277" s="26"/>
      <c r="J277" s="27"/>
      <c r="K277" s="28" t="str">
        <f t="shared" si="23"/>
        <v/>
      </c>
    </row>
    <row r="278" spans="2:11" ht="12.75" customHeight="1" x14ac:dyDescent="0.2">
      <c r="B278" s="1">
        <f t="shared" si="21"/>
        <v>31</v>
      </c>
      <c r="C278" s="11"/>
      <c r="D278" s="22" t="str">
        <f t="shared" si="22"/>
        <v/>
      </c>
      <c r="E278" s="4"/>
      <c r="F278" s="4"/>
      <c r="G278" s="4"/>
      <c r="H278" s="5"/>
      <c r="I278" s="26"/>
      <c r="J278" s="27"/>
      <c r="K278" s="28" t="str">
        <f t="shared" si="23"/>
        <v/>
      </c>
    </row>
    <row r="279" spans="2:11" ht="12.75" customHeight="1" x14ac:dyDescent="0.2">
      <c r="B279" s="1">
        <f t="shared" si="21"/>
        <v>32</v>
      </c>
      <c r="C279" s="11"/>
      <c r="D279" s="22" t="str">
        <f t="shared" si="22"/>
        <v/>
      </c>
      <c r="E279" s="4"/>
      <c r="F279" s="4"/>
      <c r="G279" s="4"/>
      <c r="H279" s="5"/>
      <c r="I279" s="26"/>
      <c r="J279" s="27"/>
      <c r="K279" s="28" t="str">
        <f t="shared" si="23"/>
        <v/>
      </c>
    </row>
    <row r="280" spans="2:11" ht="12.75" customHeight="1" x14ac:dyDescent="0.2">
      <c r="B280" s="1">
        <f t="shared" si="21"/>
        <v>33</v>
      </c>
      <c r="C280" s="11"/>
      <c r="D280" s="22" t="str">
        <f t="shared" si="22"/>
        <v/>
      </c>
      <c r="E280" s="4"/>
      <c r="F280" s="4"/>
      <c r="G280" s="4"/>
      <c r="H280" s="5"/>
      <c r="I280" s="26"/>
      <c r="J280" s="27"/>
      <c r="K280" s="28" t="str">
        <f t="shared" si="23"/>
        <v/>
      </c>
    </row>
    <row r="281" spans="2:11" ht="12.75" customHeight="1" x14ac:dyDescent="0.2">
      <c r="B281" s="1">
        <f t="shared" si="21"/>
        <v>34</v>
      </c>
      <c r="C281" s="11"/>
      <c r="D281" s="22" t="str">
        <f t="shared" si="22"/>
        <v/>
      </c>
      <c r="E281" s="4"/>
      <c r="F281" s="4"/>
      <c r="G281" s="4"/>
      <c r="H281" s="5"/>
      <c r="I281" s="26"/>
      <c r="J281" s="27"/>
      <c r="K281" s="28" t="str">
        <f t="shared" si="23"/>
        <v/>
      </c>
    </row>
    <row r="282" spans="2:11" ht="12.75" customHeight="1" x14ac:dyDescent="0.2">
      <c r="B282" s="1">
        <f t="shared" si="21"/>
        <v>35</v>
      </c>
      <c r="C282" s="11"/>
      <c r="D282" s="22" t="str">
        <f t="shared" si="22"/>
        <v/>
      </c>
      <c r="E282" s="4"/>
      <c r="F282" s="4"/>
      <c r="G282" s="4"/>
      <c r="H282" s="5"/>
      <c r="I282" s="26"/>
      <c r="J282" s="27"/>
      <c r="K282" s="28" t="str">
        <f t="shared" si="23"/>
        <v/>
      </c>
    </row>
    <row r="283" spans="2:11" ht="12.75" customHeight="1" x14ac:dyDescent="0.2">
      <c r="B283" s="1">
        <f t="shared" si="21"/>
        <v>36</v>
      </c>
      <c r="C283" s="11"/>
      <c r="D283" s="22" t="str">
        <f t="shared" si="22"/>
        <v/>
      </c>
      <c r="E283" s="4"/>
      <c r="F283" s="4"/>
      <c r="G283" s="4"/>
      <c r="H283" s="5"/>
      <c r="I283" s="26"/>
      <c r="J283" s="27"/>
      <c r="K283" s="28" t="str">
        <f t="shared" si="23"/>
        <v/>
      </c>
    </row>
    <row r="284" spans="2:11" ht="12.75" customHeight="1" x14ac:dyDescent="0.2">
      <c r="B284" s="1">
        <f t="shared" si="21"/>
        <v>37</v>
      </c>
      <c r="C284" s="11"/>
      <c r="D284" s="22" t="str">
        <f t="shared" si="22"/>
        <v/>
      </c>
      <c r="E284" s="9"/>
      <c r="F284" s="4"/>
      <c r="G284" s="4"/>
      <c r="H284" s="5"/>
      <c r="I284" s="26"/>
      <c r="J284" s="27"/>
      <c r="K284" s="28" t="str">
        <f t="shared" si="23"/>
        <v/>
      </c>
    </row>
    <row r="285" spans="2:11" ht="12.75" customHeight="1" x14ac:dyDescent="0.2">
      <c r="B285" s="1">
        <f t="shared" si="21"/>
        <v>38</v>
      </c>
      <c r="C285" s="11"/>
      <c r="D285" s="22" t="str">
        <f t="shared" si="22"/>
        <v/>
      </c>
      <c r="E285" s="9"/>
      <c r="F285" s="4"/>
      <c r="G285" s="4"/>
      <c r="H285" s="5"/>
      <c r="I285" s="26"/>
      <c r="J285" s="27"/>
      <c r="K285" s="28" t="str">
        <f t="shared" si="23"/>
        <v/>
      </c>
    </row>
    <row r="286" spans="2:11" ht="12.75" customHeight="1" x14ac:dyDescent="0.2">
      <c r="B286" s="1">
        <f t="shared" si="21"/>
        <v>39</v>
      </c>
      <c r="C286" s="11"/>
      <c r="D286" s="22" t="str">
        <f t="shared" si="22"/>
        <v/>
      </c>
      <c r="E286" s="9"/>
      <c r="F286" s="4"/>
      <c r="G286" s="4"/>
      <c r="H286" s="5"/>
      <c r="I286" s="26"/>
      <c r="J286" s="27"/>
      <c r="K286" s="28" t="str">
        <f t="shared" si="23"/>
        <v/>
      </c>
    </row>
    <row r="287" spans="2:11" ht="12.75" customHeight="1" x14ac:dyDescent="0.2">
      <c r="B287" s="1">
        <f t="shared" si="21"/>
        <v>40</v>
      </c>
      <c r="C287" s="21"/>
      <c r="D287" s="22" t="str">
        <f t="shared" si="22"/>
        <v/>
      </c>
      <c r="F287" s="101"/>
      <c r="G287" s="104"/>
      <c r="H287" s="25"/>
      <c r="I287" s="26"/>
      <c r="J287" s="27"/>
      <c r="K287" s="28" t="str">
        <f t="shared" si="23"/>
        <v/>
      </c>
    </row>
    <row r="288" spans="2:11" ht="12.75" customHeight="1" x14ac:dyDescent="0.2">
      <c r="B288" s="1">
        <f t="shared" si="21"/>
        <v>41</v>
      </c>
      <c r="C288" s="21"/>
      <c r="D288" s="22" t="str">
        <f t="shared" si="22"/>
        <v/>
      </c>
      <c r="E288" s="9"/>
      <c r="F288" s="4"/>
      <c r="G288" s="4"/>
      <c r="H288" s="5"/>
      <c r="I288" s="26"/>
      <c r="J288" s="27"/>
      <c r="K288" s="28" t="str">
        <f t="shared" si="23"/>
        <v/>
      </c>
    </row>
    <row r="289" spans="2:11" ht="12.75" customHeight="1" x14ac:dyDescent="0.2">
      <c r="B289" s="1">
        <f t="shared" si="21"/>
        <v>42</v>
      </c>
      <c r="C289" s="21"/>
      <c r="D289" s="22" t="str">
        <f t="shared" si="22"/>
        <v/>
      </c>
      <c r="E289" s="102"/>
      <c r="F289" s="103"/>
      <c r="H289" s="25"/>
      <c r="I289" s="26"/>
      <c r="J289" s="27"/>
      <c r="K289" s="28" t="str">
        <f t="shared" si="23"/>
        <v/>
      </c>
    </row>
    <row r="290" spans="2:11" ht="12.75" customHeight="1" x14ac:dyDescent="0.2">
      <c r="B290" s="1">
        <f t="shared" si="21"/>
        <v>43</v>
      </c>
      <c r="C290" s="21"/>
      <c r="D290" s="22" t="str">
        <f t="shared" si="22"/>
        <v/>
      </c>
      <c r="E290" s="9"/>
      <c r="F290" s="4"/>
      <c r="G290" s="4"/>
      <c r="H290" s="5"/>
      <c r="I290" s="26"/>
      <c r="J290" s="27"/>
      <c r="K290" s="28" t="str">
        <f t="shared" si="23"/>
        <v/>
      </c>
    </row>
    <row r="291" spans="2:11" ht="12.75" customHeight="1" x14ac:dyDescent="0.2">
      <c r="B291" s="1">
        <f t="shared" si="21"/>
        <v>44</v>
      </c>
      <c r="C291" s="21"/>
      <c r="D291" s="22" t="str">
        <f t="shared" si="22"/>
        <v/>
      </c>
      <c r="F291" s="101"/>
      <c r="G291" s="104"/>
      <c r="H291" s="25"/>
      <c r="I291" s="26"/>
      <c r="J291" s="27"/>
      <c r="K291" s="28" t="str">
        <f t="shared" si="23"/>
        <v/>
      </c>
    </row>
    <row r="292" spans="2:11" ht="12.75" customHeight="1" x14ac:dyDescent="0.2">
      <c r="B292" s="1">
        <f t="shared" si="21"/>
        <v>45</v>
      </c>
      <c r="C292" s="21"/>
      <c r="D292" s="22" t="str">
        <f t="shared" si="22"/>
        <v/>
      </c>
      <c r="F292" s="101"/>
      <c r="G292" s="104"/>
      <c r="H292" s="25"/>
      <c r="I292" s="26"/>
      <c r="J292" s="27"/>
      <c r="K292" s="28" t="str">
        <f t="shared" si="23"/>
        <v/>
      </c>
    </row>
    <row r="293" spans="2:11" ht="12.75" customHeight="1" x14ac:dyDescent="0.2">
      <c r="B293" s="1">
        <f t="shared" si="21"/>
        <v>46</v>
      </c>
      <c r="C293" s="21"/>
      <c r="D293" s="22" t="str">
        <f t="shared" si="22"/>
        <v/>
      </c>
      <c r="F293" s="101"/>
      <c r="G293" s="104"/>
      <c r="H293" s="25"/>
      <c r="I293" s="26"/>
      <c r="J293" s="27"/>
      <c r="K293" s="28" t="str">
        <f t="shared" si="23"/>
        <v/>
      </c>
    </row>
    <row r="294" spans="2:11" ht="12.75" customHeight="1" x14ac:dyDescent="0.2">
      <c r="B294" s="1">
        <f t="shared" si="21"/>
        <v>47</v>
      </c>
      <c r="C294" s="21"/>
      <c r="D294" s="22" t="str">
        <f t="shared" si="22"/>
        <v/>
      </c>
      <c r="F294" s="101"/>
      <c r="G294" s="104"/>
      <c r="H294" s="25"/>
      <c r="I294" s="26"/>
      <c r="J294" s="27"/>
      <c r="K294" s="28" t="str">
        <f t="shared" si="23"/>
        <v/>
      </c>
    </row>
    <row r="295" spans="2:11" ht="12.75" customHeight="1" x14ac:dyDescent="0.2">
      <c r="B295" s="1">
        <f t="shared" si="21"/>
        <v>48</v>
      </c>
      <c r="C295" s="21"/>
      <c r="D295" s="22" t="str">
        <f t="shared" si="22"/>
        <v/>
      </c>
      <c r="F295" s="101"/>
      <c r="G295" s="104"/>
      <c r="H295" s="25"/>
      <c r="I295" s="26"/>
      <c r="J295" s="27"/>
      <c r="K295" s="28" t="str">
        <f t="shared" si="23"/>
        <v/>
      </c>
    </row>
    <row r="296" spans="2:11" ht="12.75" customHeight="1" x14ac:dyDescent="0.2">
      <c r="B296" s="1">
        <f t="shared" si="21"/>
        <v>49</v>
      </c>
      <c r="C296" s="21"/>
      <c r="D296" s="22" t="str">
        <f t="shared" si="22"/>
        <v/>
      </c>
      <c r="F296" s="101"/>
      <c r="G296" s="104"/>
      <c r="H296" s="25"/>
      <c r="I296" s="26"/>
      <c r="J296" s="27"/>
      <c r="K296" s="28" t="str">
        <f t="shared" si="23"/>
        <v/>
      </c>
    </row>
    <row r="297" spans="2:11" ht="12.75" customHeight="1" x14ac:dyDescent="0.2">
      <c r="B297" s="1">
        <f t="shared" si="21"/>
        <v>50</v>
      </c>
      <c r="C297" s="21"/>
      <c r="D297" s="22" t="str">
        <f t="shared" si="22"/>
        <v/>
      </c>
      <c r="E297" s="102"/>
      <c r="F297" s="103"/>
      <c r="H297" s="25"/>
      <c r="I297" s="26"/>
      <c r="J297" s="27"/>
      <c r="K297" s="28" t="str">
        <f t="shared" si="23"/>
        <v/>
      </c>
    </row>
    <row r="298" spans="2:11" ht="12.75" customHeight="1" x14ac:dyDescent="0.2">
      <c r="B298" s="1">
        <f t="shared" si="21"/>
        <v>51</v>
      </c>
      <c r="C298" s="21"/>
      <c r="D298" s="22" t="str">
        <f t="shared" si="22"/>
        <v/>
      </c>
      <c r="F298" s="104"/>
      <c r="H298" s="25"/>
      <c r="I298" s="26"/>
      <c r="J298" s="27"/>
      <c r="K298" s="28" t="str">
        <f t="shared" si="23"/>
        <v/>
      </c>
    </row>
    <row r="299" spans="2:11" ht="12.75" customHeight="1" x14ac:dyDescent="0.2">
      <c r="B299" s="1">
        <f t="shared" si="21"/>
        <v>52</v>
      </c>
      <c r="C299" s="21"/>
      <c r="D299" s="22" t="str">
        <f t="shared" si="22"/>
        <v/>
      </c>
      <c r="F299" s="101"/>
      <c r="G299" s="104"/>
      <c r="H299" s="25"/>
      <c r="I299" s="26"/>
      <c r="J299" s="27"/>
      <c r="K299" s="28" t="str">
        <f t="shared" si="23"/>
        <v/>
      </c>
    </row>
    <row r="300" spans="2:11" ht="12.75" customHeight="1" x14ac:dyDescent="0.2">
      <c r="B300" s="1">
        <f t="shared" si="21"/>
        <v>53</v>
      </c>
      <c r="C300" s="21"/>
      <c r="D300" s="22" t="str">
        <f t="shared" si="22"/>
        <v/>
      </c>
      <c r="F300" s="101"/>
      <c r="G300" s="104"/>
      <c r="H300" s="25"/>
      <c r="I300" s="26"/>
      <c r="J300" s="27"/>
      <c r="K300" s="28" t="str">
        <f t="shared" si="23"/>
        <v/>
      </c>
    </row>
    <row r="301" spans="2:11" ht="12.75" customHeight="1" x14ac:dyDescent="0.2">
      <c r="B301" s="1">
        <f t="shared" si="21"/>
        <v>54</v>
      </c>
      <c r="C301" s="21"/>
      <c r="D301" s="22" t="str">
        <f t="shared" si="22"/>
        <v/>
      </c>
      <c r="F301" s="101"/>
      <c r="G301" s="104"/>
      <c r="H301" s="25"/>
      <c r="I301" s="26"/>
      <c r="J301" s="27"/>
      <c r="K301" s="28" t="str">
        <f t="shared" si="23"/>
        <v/>
      </c>
    </row>
    <row r="302" spans="2:11" ht="12.75" customHeight="1" x14ac:dyDescent="0.2">
      <c r="B302" s="1">
        <f t="shared" si="21"/>
        <v>55</v>
      </c>
      <c r="C302" s="21"/>
      <c r="D302" s="22" t="str">
        <f t="shared" si="22"/>
        <v/>
      </c>
      <c r="F302" s="101"/>
      <c r="G302" s="104"/>
      <c r="H302" s="25"/>
      <c r="I302" s="26"/>
      <c r="J302" s="27"/>
      <c r="K302" s="28" t="str">
        <f t="shared" si="23"/>
        <v/>
      </c>
    </row>
    <row r="303" spans="2:11" ht="12.75" customHeight="1" x14ac:dyDescent="0.2">
      <c r="B303" s="1">
        <f t="shared" si="21"/>
        <v>56</v>
      </c>
      <c r="C303" s="21"/>
      <c r="D303" s="22" t="str">
        <f t="shared" si="22"/>
        <v/>
      </c>
      <c r="E303" s="23"/>
      <c r="H303" s="25"/>
      <c r="I303" s="26"/>
      <c r="J303" s="27"/>
      <c r="K303" s="28" t="str">
        <f t="shared" si="23"/>
        <v/>
      </c>
    </row>
    <row r="304" spans="2:11" ht="12.75" customHeight="1" x14ac:dyDescent="0.2">
      <c r="B304" s="1">
        <f t="shared" si="21"/>
        <v>57</v>
      </c>
      <c r="C304" s="21"/>
      <c r="D304" s="22" t="str">
        <f t="shared" si="22"/>
        <v/>
      </c>
      <c r="H304" s="25"/>
      <c r="I304" s="26"/>
      <c r="J304" s="27"/>
      <c r="K304" s="28" t="str">
        <f t="shared" si="23"/>
        <v/>
      </c>
    </row>
    <row r="305" spans="2:11" ht="12.75" customHeight="1" x14ac:dyDescent="0.2">
      <c r="B305" s="1">
        <f t="shared" si="21"/>
        <v>58</v>
      </c>
      <c r="C305" s="21"/>
      <c r="D305" s="22" t="str">
        <f t="shared" si="22"/>
        <v/>
      </c>
      <c r="H305" s="25"/>
      <c r="I305" s="26"/>
      <c r="J305" s="27"/>
      <c r="K305" s="28" t="str">
        <f t="shared" si="23"/>
        <v/>
      </c>
    </row>
    <row r="306" spans="2:11" ht="12.75" customHeight="1" x14ac:dyDescent="0.2">
      <c r="B306" s="1">
        <f t="shared" si="21"/>
        <v>59</v>
      </c>
      <c r="C306" s="76"/>
      <c r="D306" s="79"/>
      <c r="E306" s="78"/>
      <c r="F306" s="78"/>
      <c r="G306" s="78"/>
      <c r="H306" s="79"/>
      <c r="I306" s="80"/>
      <c r="J306" s="81"/>
      <c r="K306" s="82"/>
    </row>
    <row r="307" spans="2:11" ht="12.75" customHeight="1" x14ac:dyDescent="0.2">
      <c r="B307" s="1">
        <f t="shared" si="21"/>
        <v>60</v>
      </c>
      <c r="C307" s="83" t="str">
        <f>$K$5</f>
        <v>Section F</v>
      </c>
      <c r="D307" s="98" t="s">
        <v>12</v>
      </c>
      <c r="I307" s="49"/>
      <c r="J307" s="50"/>
      <c r="K307" s="85" t="str">
        <f>IF(SUM(K251:K305)&lt;1,"",SUM(K251:K305))</f>
        <v/>
      </c>
    </row>
    <row r="308" spans="2:11" ht="12.75" customHeight="1" x14ac:dyDescent="0.2">
      <c r="B308" s="1">
        <f t="shared" si="21"/>
        <v>61</v>
      </c>
      <c r="C308" s="86"/>
      <c r="D308" s="89"/>
      <c r="E308" s="88"/>
      <c r="F308" s="88"/>
      <c r="G308" s="88"/>
      <c r="H308" s="89"/>
      <c r="I308" s="90"/>
      <c r="J308" s="91"/>
      <c r="K308" s="92"/>
    </row>
  </sheetData>
  <mergeCells count="2">
    <mergeCell ref="C1:K1"/>
    <mergeCell ref="C5:G5"/>
  </mergeCells>
  <conditionalFormatting sqref="A1:A1048576">
    <cfRule type="duplicateValues" dxfId="0" priority="1"/>
  </conditionalFormatting>
  <pageMargins left="0.78740157480314965" right="0.19685039370078741" top="0.59055118110236227" bottom="0.59055118110236227" header="0.19685039370078741" footer="0.78740157480314965"/>
  <pageSetup paperSize="9" scale="99" orientation="portrait" r:id="rId1"/>
  <headerFooter alignWithMargins="0"/>
  <rowBreaks count="1" manualBreakCount="1">
    <brk id="64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Sheet1</vt:lpstr>
      <vt:lpstr>Section A - P&amp;Gs</vt:lpstr>
      <vt:lpstr>Section B - Cleaning</vt:lpstr>
      <vt:lpstr>Section C - Existing Sewer Pump</vt:lpstr>
      <vt:lpstr>Section D - Inlet Screen</vt:lpstr>
      <vt:lpstr>Section E - Sewer Pump Station</vt:lpstr>
      <vt:lpstr>Section F - Sewer</vt:lpstr>
      <vt:lpstr>Sheet1!_Toc287428575</vt:lpstr>
      <vt:lpstr>'Section A - P&amp;Gs'!Print_Area</vt:lpstr>
      <vt:lpstr>'Section B - Cleaning'!Print_Area</vt:lpstr>
      <vt:lpstr>'Section C - Existing Sewer Pump'!Print_Area</vt:lpstr>
      <vt:lpstr>'Section D - Inlet Screen'!Print_Area</vt:lpstr>
      <vt:lpstr>'Section E - Sewer Pump Station'!Print_Area</vt:lpstr>
      <vt:lpstr>'Section F - Sewer'!Print_Area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Rikus</dc:creator>
  <cp:lastModifiedBy>Rikus</cp:lastModifiedBy>
  <cp:lastPrinted>2023-02-15T13:14:47Z</cp:lastPrinted>
  <dcterms:created xsi:type="dcterms:W3CDTF">2020-02-20T11:57:16Z</dcterms:created>
  <dcterms:modified xsi:type="dcterms:W3CDTF">2023-02-15T14:08:47Z</dcterms:modified>
</cp:coreProperties>
</file>